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120" windowWidth="9375" windowHeight="8670" activeTab="2"/>
  </bookViews>
  <sheets>
    <sheet name="IDB Annual Report 12-13" sheetId="1" r:id="rId1"/>
    <sheet name="Special levies forecast 13-14" sheetId="2" r:id="rId2"/>
    <sheet name="Section B" sheetId="3" r:id="rId3"/>
    <sheet name="Total summary" sheetId="4" r:id="rId4"/>
  </sheets>
  <definedNames>
    <definedName name="_xlnm.Print_Area" localSheetId="0">'IDB Annual Report 12-13'!$B$3:$C$158</definedName>
    <definedName name="_xlnm.Print_Area" localSheetId="1">'Total summary'!#REF!</definedName>
  </definedNames>
  <calcPr fullCalcOnLoad="1"/>
</workbook>
</file>

<file path=xl/comments1.xml><?xml version="1.0" encoding="utf-8"?>
<comments xmlns="http://schemas.openxmlformats.org/spreadsheetml/2006/main">
  <authors>
    <author>Flood Management</author>
  </authors>
  <commentList>
    <comment ref="C68" authorId="0">
      <text>
        <r>
          <rPr>
            <sz val="12"/>
            <rFont val="Times New Roman"/>
            <family val="1"/>
          </rPr>
          <t>Holmewood and Stilton amalgamated with Yaxley
7 January 2002</t>
        </r>
      </text>
    </comment>
    <comment ref="C136" authorId="0">
      <text>
        <r>
          <rPr>
            <sz val="12"/>
            <rFont val="Times New Roman"/>
            <family val="1"/>
          </rPr>
          <t>Amalgamation of South and West Gloucestershire IDBs</t>
        </r>
      </text>
    </comment>
    <comment ref="C155" authorId="0">
      <text>
        <r>
          <rPr>
            <sz val="12"/>
            <rFont val="Times New Roman"/>
            <family val="1"/>
          </rPr>
          <t>Romney Marshes Area IDB 
Amalgamation of: Denge and Southbrooks IDB;  Pett DB;  Romney Marsh Levels IDB;  Rother DB;  Walland Marsh IDB  as from 1 April 2001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Flood Management</author>
  </authors>
  <commentList>
    <comment ref="C68" authorId="0">
      <text>
        <r>
          <rPr>
            <sz val="12"/>
            <rFont val="Times New Roman"/>
            <family val="1"/>
          </rPr>
          <t>Holmewood and Stilton amalgamated with Yaxley
7 January 2002</t>
        </r>
      </text>
    </comment>
  </commentList>
</comments>
</file>

<file path=xl/sharedStrings.xml><?xml version="1.0" encoding="utf-8"?>
<sst xmlns="http://schemas.openxmlformats.org/spreadsheetml/2006/main" count="2960" uniqueCount="423">
  <si>
    <t>Defra
Code</t>
  </si>
  <si>
    <t>IDB</t>
  </si>
  <si>
    <t>Black Sluice IDB</t>
  </si>
  <si>
    <t>East of the Ouse, Polver and Nar IDB</t>
  </si>
  <si>
    <t>Hundred Foot Washes IDB</t>
  </si>
  <si>
    <t>Middle Level Commissioners</t>
  </si>
  <si>
    <t>Lindsey Marsh DB</t>
  </si>
  <si>
    <t>Holmewood and District DB</t>
  </si>
  <si>
    <t>Airedale DC</t>
  </si>
  <si>
    <t>Beverley and North Holderness IDB</t>
  </si>
  <si>
    <t>Black Drain DB</t>
  </si>
  <si>
    <t>Dempster IDB</t>
  </si>
  <si>
    <t>Goole and Airmyn IDB</t>
  </si>
  <si>
    <t>Goole Fields DDB</t>
  </si>
  <si>
    <t>Kyle and Upper Ouse IDB</t>
  </si>
  <si>
    <t>Ottringham DB</t>
  </si>
  <si>
    <t>Ouse and Derwent IDB</t>
  </si>
  <si>
    <t>Rawcliffe DB</t>
  </si>
  <si>
    <t>Reedness and Swinefleet DB</t>
  </si>
  <si>
    <t>Rye IDB</t>
  </si>
  <si>
    <t>Selby Area IDB</t>
  </si>
  <si>
    <t>Skeffling DB</t>
  </si>
  <si>
    <t>Thorngumbald DB</t>
  </si>
  <si>
    <t>Thornton IDB</t>
  </si>
  <si>
    <t>Thorntree IDB</t>
  </si>
  <si>
    <t>Melverley IDB</t>
  </si>
  <si>
    <t>Powysland IDB</t>
  </si>
  <si>
    <t>Rea IDB</t>
  </si>
  <si>
    <t>Sow and Penk DB</t>
  </si>
  <si>
    <t>Strine IDB</t>
  </si>
  <si>
    <t>Cuckmere IDB</t>
  </si>
  <si>
    <t>Lower Medway IDB</t>
  </si>
  <si>
    <t>Pevensey Levels IDB</t>
  </si>
  <si>
    <t>River Adur</t>
  </si>
  <si>
    <t>River Arun IDB</t>
  </si>
  <si>
    <t>River Ouse (Sussex)</t>
  </si>
  <si>
    <t>River Stour (Kent) IDB</t>
  </si>
  <si>
    <t>South West Sussex IDB</t>
  </si>
  <si>
    <t>Upper Medway IDB</t>
  </si>
  <si>
    <t>Romney Marshes Area IDB</t>
  </si>
  <si>
    <t>Braunton Marsh DB</t>
  </si>
  <si>
    <t>Lower Wye IDB</t>
  </si>
  <si>
    <t>River Lugg IDB</t>
  </si>
  <si>
    <t>Total</t>
  </si>
  <si>
    <t>Lower Severn IDB(2005)</t>
  </si>
  <si>
    <t>North Level District IDB</t>
  </si>
  <si>
    <t>Date Rec'd</t>
  </si>
  <si>
    <t>Outstanding</t>
  </si>
  <si>
    <t>Contributions from the EA</t>
  </si>
  <si>
    <t>TOTAL INCOME</t>
  </si>
  <si>
    <t>INCOME</t>
  </si>
  <si>
    <t>Administration</t>
  </si>
  <si>
    <t>TOTAL EXPENDITURE</t>
  </si>
  <si>
    <t>EXPENDITURE</t>
  </si>
  <si>
    <t>Notes</t>
  </si>
  <si>
    <t xml:space="preserve"> </t>
  </si>
  <si>
    <t>A Boards Total Income</t>
  </si>
  <si>
    <t>B Boards Total Income</t>
  </si>
  <si>
    <t xml:space="preserve">C Boards Total Income </t>
  </si>
  <si>
    <t xml:space="preserve">D Boards Total Income </t>
  </si>
  <si>
    <t>E Boards Total Income</t>
  </si>
  <si>
    <t>F Boards Total Income</t>
  </si>
  <si>
    <t>H Boards Total Income</t>
  </si>
  <si>
    <t>Name of local Authority</t>
  </si>
  <si>
    <t>IDBs with income over £1,000,000</t>
  </si>
  <si>
    <t xml:space="preserve">Drainage Rates </t>
  </si>
  <si>
    <t xml:space="preserve">Contributions applied from developers/other beneficiaries </t>
  </si>
  <si>
    <t>Government Grants</t>
  </si>
  <si>
    <t>Rechargeable Works</t>
  </si>
  <si>
    <t>Interest and Investment Income</t>
  </si>
  <si>
    <t>Rents and Acknowledgements</t>
  </si>
  <si>
    <t>Other Income</t>
  </si>
  <si>
    <t>New Works and Improvement Works</t>
  </si>
  <si>
    <t>Contributions to the Environment Agency</t>
  </si>
  <si>
    <t>Drains Maintenance</t>
  </si>
  <si>
    <t>Pumping Stations, Sluices and Water Level Control Strutures</t>
  </si>
  <si>
    <t>Finance Charges</t>
  </si>
  <si>
    <t>Other Expenditure</t>
  </si>
  <si>
    <t xml:space="preserve">EXCEPTIONAL ITEMS </t>
  </si>
  <si>
    <t>Profit/(losses) arising from the disposal of fixed assets</t>
  </si>
  <si>
    <t>NET OPERATING SURPLUS/(DEFICIT) FOR THE YEAR</t>
  </si>
  <si>
    <t xml:space="preserve">Totals </t>
  </si>
  <si>
    <t>Special Levies 2008-09 Actual</t>
  </si>
  <si>
    <t>Curf and Wimblington Combined IDB</t>
  </si>
  <si>
    <t>East Suffolk IDB</t>
  </si>
  <si>
    <t>IDB ANNUAL REPORT FORM 2010-11</t>
  </si>
  <si>
    <t>Foss IDB (2008)</t>
  </si>
  <si>
    <t>Ainsty (2008) IDB</t>
  </si>
  <si>
    <t>SPECIAL LEVIES 2010-11 FORECAST</t>
  </si>
  <si>
    <t>IDB Totals 2010-2011</t>
  </si>
  <si>
    <t>IDB ANNUAL REPORT FORM 2011-12</t>
  </si>
  <si>
    <t>SSSI's</t>
  </si>
  <si>
    <t>IDB Biodiversity Action Plan actions or other biodiversity activities</t>
  </si>
  <si>
    <t>Scunthorpe and Gainsborough WLM Board</t>
  </si>
  <si>
    <t>Ouse and Humber</t>
  </si>
  <si>
    <t>HLT 1</t>
  </si>
  <si>
    <t>Asset Management</t>
  </si>
  <si>
    <t>Guidance and Best Practice</t>
  </si>
  <si>
    <t>Immediate Action</t>
  </si>
  <si>
    <t>*Questions</t>
  </si>
  <si>
    <t xml:space="preserve">Asset Management - </t>
  </si>
  <si>
    <t xml:space="preserve">What system/database does your Board use to manage the assets it is responsible for? </t>
  </si>
  <si>
    <t>A - ADIS</t>
  </si>
  <si>
    <t>B - NFCDD</t>
  </si>
  <si>
    <t>C - Paper Records</t>
  </si>
  <si>
    <t>D - Other electronic system</t>
  </si>
  <si>
    <t xml:space="preserve">Guidance and Best Practice - </t>
  </si>
  <si>
    <t>How many Board members (in total - elected and appointed) do you have on your IDB?</t>
  </si>
  <si>
    <t>Has your IDB adopted a formal Scheme of Delegation?</t>
  </si>
  <si>
    <t>Has your IDB provided training for members in the last year?</t>
  </si>
  <si>
    <t>IDB Questions*</t>
  </si>
  <si>
    <t>Has your Board continued to undertake visual inspections and update asset databases on an annual bases?</t>
  </si>
  <si>
    <t>Has your IDB adopted minimum website requirements as specified in the IDB Review Implementation Plan?</t>
  </si>
  <si>
    <t>Is your Board's website information current for 2012? (Board membership, audited accounts, programmes of works, WLMPS, etc)</t>
  </si>
  <si>
    <t>Considered?</t>
  </si>
  <si>
    <t>Implemented?</t>
  </si>
  <si>
    <t>Has your IDB adopted computerised accounting and rating systems, as specified in the IDB Review?</t>
  </si>
  <si>
    <r>
      <rPr>
        <b/>
        <sz val="10"/>
        <rFont val="Arial"/>
        <family val="2"/>
      </rPr>
      <t>HLT 1</t>
    </r>
    <r>
      <rPr>
        <sz val="10"/>
        <rFont val="Arial"/>
        <family val="2"/>
      </rPr>
      <t xml:space="preserve"> - Policy Delivery Statement -  Is an up to date statement in place and copy provided to Defra, EA, and CLG?</t>
    </r>
  </si>
  <si>
    <r>
      <rPr>
        <b/>
        <sz val="10"/>
        <rFont val="Arial"/>
        <family val="2"/>
      </rPr>
      <t>HLT 4</t>
    </r>
    <r>
      <rPr>
        <sz val="10"/>
        <rFont val="Arial"/>
        <family val="2"/>
      </rPr>
      <t xml:space="preserve"> - Biodiverisity - Has your Board published a Biodiversity Action Plan?</t>
    </r>
  </si>
  <si>
    <t>North Somerset Levels IDB*</t>
  </si>
  <si>
    <t>IDBs with income over £200,000</t>
  </si>
  <si>
    <t>IDBs with income under £200,000</t>
  </si>
  <si>
    <t>IDBs with income under £50,000</t>
  </si>
  <si>
    <t>IDBs with income under £40,000</t>
  </si>
  <si>
    <t>IDBs with income under £30,000</t>
  </si>
  <si>
    <t>IDBs with income under £25,000</t>
  </si>
  <si>
    <t>IDBs with income under £20,000</t>
  </si>
  <si>
    <t>IDBs with income under £10,000</t>
  </si>
  <si>
    <t>IDBs with income over £6,500,000</t>
  </si>
  <si>
    <t>IDB ANNUAL REPORT FORM 2012-13</t>
  </si>
  <si>
    <t>2012/13</t>
  </si>
  <si>
    <t>Has your Board adopted Standing Orders?</t>
  </si>
  <si>
    <t>Have the Standing Orders been approved by Ministers?</t>
  </si>
  <si>
    <t>Has the Board adopted Byelaws?</t>
  </si>
  <si>
    <t>Have the Byelaws been approved by Ministers?</t>
  </si>
  <si>
    <t>Has your Board adopted Code of Conduct for Board Members?</t>
  </si>
  <si>
    <t>Has your Board adopted a Register of Member's Interests?</t>
  </si>
  <si>
    <t>Has your Board adopted Financial Regulations?</t>
  </si>
  <si>
    <t>Number</t>
  </si>
  <si>
    <t>Alconbury and Ellington</t>
  </si>
  <si>
    <t>Ancholme</t>
  </si>
  <si>
    <t>Axe Brue</t>
  </si>
  <si>
    <t>Bedfordshire and River Ivel</t>
  </si>
  <si>
    <t>Benwick</t>
  </si>
  <si>
    <t>Bluntisham</t>
  </si>
  <si>
    <t>Broads</t>
  </si>
  <si>
    <t>Buckingham and River Ouzel</t>
  </si>
  <si>
    <t>Burnt Fen</t>
  </si>
  <si>
    <t>Cawdle Fen</t>
  </si>
  <si>
    <t>Churchfield and Plawfield</t>
  </si>
  <si>
    <t>Connington &amp; Holme</t>
  </si>
  <si>
    <t>Cowick &amp; Snaith</t>
  </si>
  <si>
    <t>Danvm Drainage Commissioners</t>
  </si>
  <si>
    <t>Doncaster East</t>
  </si>
  <si>
    <t>Downham &amp; Stow Bardolph</t>
  </si>
  <si>
    <t>Earby &amp; Salterforth</t>
  </si>
  <si>
    <t>East Harling</t>
  </si>
  <si>
    <t>Haddenham Level</t>
  </si>
  <si>
    <t>Hundred of Wisbech</t>
  </si>
  <si>
    <t>Kings Lynn</t>
  </si>
  <si>
    <t>Lakenheath</t>
  </si>
  <si>
    <t>Littleport and Downham</t>
  </si>
  <si>
    <t>Manea &amp; Welney</t>
  </si>
  <si>
    <t>March &amp; Wittlesey</t>
  </si>
  <si>
    <t>March 3rd</t>
  </si>
  <si>
    <t>March 5th</t>
  </si>
  <si>
    <t>March 6th</t>
  </si>
  <si>
    <t>March East</t>
  </si>
  <si>
    <t>Middle Fen and Mere</t>
  </si>
  <si>
    <t>Mildenhall</t>
  </si>
  <si>
    <t>Muston &amp; Yedingham</t>
  </si>
  <si>
    <t>Needham &amp; Laddus</t>
  </si>
  <si>
    <t>Nightlayers</t>
  </si>
  <si>
    <t>Nordelph</t>
  </si>
  <si>
    <t>Norfolk Rivers</t>
  </si>
  <si>
    <t>North East Lindsey</t>
  </si>
  <si>
    <t>Northwold</t>
  </si>
  <si>
    <t>Old West</t>
  </si>
  <si>
    <t>Over and Willingham</t>
  </si>
  <si>
    <t>Padnal and Waterden</t>
  </si>
  <si>
    <t>Parrett</t>
  </si>
  <si>
    <t>Ramsey</t>
  </si>
  <si>
    <t>Ramsey 1st</t>
  </si>
  <si>
    <t>Ramsey Upwood &amp; Gt. Raveley</t>
  </si>
  <si>
    <t>Ransonmoor</t>
  </si>
  <si>
    <t>Sawtry</t>
  </si>
  <si>
    <t>South Holland</t>
  </si>
  <si>
    <t>Southery &amp; District</t>
  </si>
  <si>
    <t>Stoke Ferry</t>
  </si>
  <si>
    <t>Stringside</t>
  </si>
  <si>
    <t>Sutton &amp; Mepal</t>
  </si>
  <si>
    <t>Swaffham</t>
  </si>
  <si>
    <t>Swale and Ure</t>
  </si>
  <si>
    <t>Swavesey</t>
  </si>
  <si>
    <t>Trent Valley</t>
  </si>
  <si>
    <t>Axeholme &amp; North Notts</t>
  </si>
  <si>
    <t>Upper Witham</t>
  </si>
  <si>
    <t>Upwell</t>
  </si>
  <si>
    <t>Waldersey</t>
  </si>
  <si>
    <t>Warboys, Somersham and Pidley</t>
  </si>
  <si>
    <t>Waveney, Lower Yare and Lothingland</t>
  </si>
  <si>
    <t>Wellend and Deepings</t>
  </si>
  <si>
    <t>White Fen</t>
  </si>
  <si>
    <t>Whittlsey and District</t>
  </si>
  <si>
    <t>Witham 1st</t>
  </si>
  <si>
    <t>Witham 3rd</t>
  </si>
  <si>
    <t xml:space="preserve">Witham 4th </t>
  </si>
  <si>
    <t>Woodwalton</t>
  </si>
  <si>
    <t>*67 includes - North Somerset Levels (01/07/11-31/03/12), West Mendip IDB (01/04/11-30/06/11) and North Somerset (2005) IDB (01/04/11-30/06/11).</t>
  </si>
  <si>
    <t>Ainsty</t>
  </si>
  <si>
    <t>Airedale</t>
  </si>
  <si>
    <t>Beverley and North Holderness</t>
  </si>
  <si>
    <t>Black Drain</t>
  </si>
  <si>
    <t>Black Sluice</t>
  </si>
  <si>
    <t>Braunton Marsh</t>
  </si>
  <si>
    <t>Cowick and Snaith</t>
  </si>
  <si>
    <t>Cuckmere</t>
  </si>
  <si>
    <t>Curf and Wimblington Combined</t>
  </si>
  <si>
    <t xml:space="preserve">Dempster </t>
  </si>
  <si>
    <t>East Suffolk</t>
  </si>
  <si>
    <t>East of the Ouse, Polver and Nar</t>
  </si>
  <si>
    <t>Euixmoor</t>
  </si>
  <si>
    <t>Foss</t>
  </si>
  <si>
    <t>Goole Fields</t>
  </si>
  <si>
    <t>Goole &amp; Airmyn</t>
  </si>
  <si>
    <t>Holmewood and District</t>
  </si>
  <si>
    <t>Hundred Foot Washes</t>
  </si>
  <si>
    <t>Kyle and Upper Ouse</t>
  </si>
  <si>
    <t>Lindsey Marsh</t>
  </si>
  <si>
    <t>Lower Medway</t>
  </si>
  <si>
    <t>Lower Severn IDB (2005)</t>
  </si>
  <si>
    <t>Lower Wye</t>
  </si>
  <si>
    <t>Keyingham</t>
  </si>
  <si>
    <t>Winestead</t>
  </si>
  <si>
    <t xml:space="preserve">Melverley </t>
  </si>
  <si>
    <t>Needum and Laddus</t>
  </si>
  <si>
    <t xml:space="preserve">North Level District </t>
  </si>
  <si>
    <t>North Somerset Levels</t>
  </si>
  <si>
    <t>Ouse and Derwent</t>
  </si>
  <si>
    <t>Pevensey Levels</t>
  </si>
  <si>
    <t>Powsyland</t>
  </si>
  <si>
    <t>Ramsey Upwood and Gt Raveley</t>
  </si>
  <si>
    <t>Rawcliffe</t>
  </si>
  <si>
    <t>Rea</t>
  </si>
  <si>
    <t>Reedness and Swinefleet</t>
  </si>
  <si>
    <t>River Arun</t>
  </si>
  <si>
    <t>River Lugg</t>
  </si>
  <si>
    <t>River Stour</t>
  </si>
  <si>
    <t>Romney Marshes</t>
  </si>
  <si>
    <t>Rye</t>
  </si>
  <si>
    <t>Selby Area</t>
  </si>
  <si>
    <t>South West Sussex</t>
  </si>
  <si>
    <t>Strine</t>
  </si>
  <si>
    <t>South Holderness</t>
  </si>
  <si>
    <t>Sow and Penk</t>
  </si>
  <si>
    <t>Formed by amalgamation of Keyingham IDB, Ottringham IDB, Skeffling IDB, Thorngumbald IDB, Winestead IDB 1/4/2013</t>
  </si>
  <si>
    <t>Thornton</t>
  </si>
  <si>
    <t>Thorntree</t>
  </si>
  <si>
    <t>Upper Medway</t>
  </si>
  <si>
    <t>Witham 4th</t>
  </si>
  <si>
    <t>Huntingdonshire District Council</t>
  </si>
  <si>
    <t>Yes</t>
  </si>
  <si>
    <t>City of York</t>
  </si>
  <si>
    <t>East Riding of Yorkshire</t>
  </si>
  <si>
    <t>Hambleton District Council</t>
  </si>
  <si>
    <t>Ryedale District Council</t>
  </si>
  <si>
    <t>Selby District Council</t>
  </si>
  <si>
    <t>City of York Council</t>
  </si>
  <si>
    <t>Boston Borough Council</t>
  </si>
  <si>
    <t>East Lindsey District Council</t>
  </si>
  <si>
    <t>Bradford Metropolitan Council</t>
  </si>
  <si>
    <t>Craven District Council</t>
  </si>
  <si>
    <t>Leeds City Council</t>
  </si>
  <si>
    <t>North Lincolnshire Council</t>
  </si>
  <si>
    <t>West Lindsey District Council</t>
  </si>
  <si>
    <t>Doncaster Metropolitan Borough Council</t>
  </si>
  <si>
    <t>East Riding of Yorkshire Council</t>
  </si>
  <si>
    <t>Barnsley Metropolitan Borough Council</t>
  </si>
  <si>
    <t>Rotherham Metropolitan Borough Council</t>
  </si>
  <si>
    <t>Wakefield Metropolitan District Council</t>
  </si>
  <si>
    <t>Bassetlaw District Council</t>
  </si>
  <si>
    <t>Stafford Borough Council</t>
  </si>
  <si>
    <t>South Staffordshire District Council</t>
  </si>
  <si>
    <t>Bedford Borough Council</t>
  </si>
  <si>
    <t>Central Bedfordshire Council</t>
  </si>
  <si>
    <t>North Herts District Council</t>
  </si>
  <si>
    <t>South Cambs District Council</t>
  </si>
  <si>
    <t>Milton Keynes Council</t>
  </si>
  <si>
    <t>Aylesbury Vale District Council</t>
  </si>
  <si>
    <t>South Northants District Council</t>
  </si>
  <si>
    <t>Cherwell District Council</t>
  </si>
  <si>
    <t>Canterbury City Council</t>
  </si>
  <si>
    <t>Medway Council</t>
  </si>
  <si>
    <t>Tonbridge &amp; Malling Borough Council</t>
  </si>
  <si>
    <t>Swale Borough Council</t>
  </si>
  <si>
    <t>Ashford Borough Council</t>
  </si>
  <si>
    <t>Maidstone Borough Council</t>
  </si>
  <si>
    <t>Mid Sussex District Council</t>
  </si>
  <si>
    <t>Sevenoaks District Council</t>
  </si>
  <si>
    <t>Tandridge District Council</t>
  </si>
  <si>
    <t>Tunbridge Wells Borough Council</t>
  </si>
  <si>
    <t>Wealden District Council</t>
  </si>
  <si>
    <t>North East Lincolnshire Council</t>
  </si>
  <si>
    <t>Rother District Council</t>
  </si>
  <si>
    <t>Shepway District Council</t>
  </si>
  <si>
    <t>Peterborough City Council</t>
  </si>
  <si>
    <t>South Holland District Council</t>
  </si>
  <si>
    <t>South Kestevan District Council</t>
  </si>
  <si>
    <t>City of Lincoln Council</t>
  </si>
  <si>
    <t>North Kesteven District Council</t>
  </si>
  <si>
    <t>South Kesteven District Council</t>
  </si>
  <si>
    <t>Newark &amp; Sherwood District Council</t>
  </si>
  <si>
    <t>East Cambs District Council</t>
  </si>
  <si>
    <t>Forest Heath District Council</t>
  </si>
  <si>
    <t>West Norfolk Borough Council</t>
  </si>
  <si>
    <t>East Cambs, District Council</t>
  </si>
  <si>
    <t>Waterbeach Level</t>
  </si>
  <si>
    <t>Breckland District Council</t>
  </si>
  <si>
    <t>Broadland District Council</t>
  </si>
  <si>
    <t>Great Yarmouth Borough Council</t>
  </si>
  <si>
    <t>Mid-Suffolk District Council</t>
  </si>
  <si>
    <t>South Norfolk District Council</t>
  </si>
  <si>
    <t>Waveney District Council</t>
  </si>
  <si>
    <t>HLT 3</t>
  </si>
  <si>
    <t>No</t>
  </si>
  <si>
    <t>C, D</t>
  </si>
  <si>
    <t>D</t>
  </si>
  <si>
    <t>A,C, D</t>
  </si>
  <si>
    <t>A,C,D</t>
  </si>
  <si>
    <t>A, C, D</t>
  </si>
  <si>
    <t>Hereford District Council</t>
  </si>
  <si>
    <t>Monmouthshire Council</t>
  </si>
  <si>
    <t>Herefordshire Council</t>
  </si>
  <si>
    <t>A, D</t>
  </si>
  <si>
    <t>Shropshire Council</t>
  </si>
  <si>
    <t>C</t>
  </si>
  <si>
    <t xml:space="preserve">Yes </t>
  </si>
  <si>
    <t>Fenland District Council</t>
  </si>
  <si>
    <t>East Cambridgeshire District Council</t>
  </si>
  <si>
    <t>South Cambridgeshire District Council</t>
  </si>
  <si>
    <t>Borough Council of King's Lynn &amp; West Norfolk</t>
  </si>
  <si>
    <t>Whitefen DDC</t>
  </si>
  <si>
    <t>Borough Council of King's Lynn &amp; Norfolk</t>
  </si>
  <si>
    <t>Ramsey 1st (Hollow)</t>
  </si>
  <si>
    <t xml:space="preserve">Ramsey 4th (Middlemoor) </t>
  </si>
  <si>
    <t>Ramsey 4th (Middlemoor)</t>
  </si>
  <si>
    <t>King's Lynn &amp; West Norfolk Borough Council</t>
  </si>
  <si>
    <t>King's Lynn and West Norfolk Borough Council</t>
  </si>
  <si>
    <t>Kings Lynn &amp; West Norfolk Borough Council</t>
  </si>
  <si>
    <t>East Cambridgeshire Borough Council</t>
  </si>
  <si>
    <t>Preston</t>
  </si>
  <si>
    <t>A</t>
  </si>
  <si>
    <t>B, D</t>
  </si>
  <si>
    <t>B, C, D</t>
  </si>
  <si>
    <t>Powys County Council</t>
  </si>
  <si>
    <t>Breckland Council</t>
  </si>
  <si>
    <t>Harrogate Borough Council</t>
  </si>
  <si>
    <t>Richmondshire District Council</t>
  </si>
  <si>
    <t>Bristol City Council</t>
  </si>
  <si>
    <t>South Gloucestershire Council</t>
  </si>
  <si>
    <t>Stroud District Council</t>
  </si>
  <si>
    <t>Gloucester City Council</t>
  </si>
  <si>
    <t>Forest of Dean Council</t>
  </si>
  <si>
    <t>Tewkesbury Borough Council</t>
  </si>
  <si>
    <t>Malvern Hills Council</t>
  </si>
  <si>
    <t>North Norfolk District Council</t>
  </si>
  <si>
    <t>North Norfolk Disstrict Council</t>
  </si>
  <si>
    <t>Norwich City Council</t>
  </si>
  <si>
    <t>Babergh District Council</t>
  </si>
  <si>
    <t>Ipswich Borough Council</t>
  </si>
  <si>
    <t>Mid Suffolk District Council</t>
  </si>
  <si>
    <t>Suffolk Coastal District Council</t>
  </si>
  <si>
    <t>Sedgemoor District Council</t>
  </si>
  <si>
    <t>Mendip District Council</t>
  </si>
  <si>
    <t>North Somerset Utinerary Authority</t>
  </si>
  <si>
    <t>South Somerset District Council</t>
  </si>
  <si>
    <t>Taunton Deane Borough Council</t>
  </si>
  <si>
    <t>West Somerset District Council</t>
  </si>
  <si>
    <t>North Somerset Council</t>
  </si>
  <si>
    <t>North Devon Council</t>
  </si>
  <si>
    <t>Horsham District Council</t>
  </si>
  <si>
    <t>West of Gravesend</t>
  </si>
  <si>
    <t>Dartford Borough Council</t>
  </si>
  <si>
    <t>London Borough of Bexley</t>
  </si>
  <si>
    <t>Wealdon District Council</t>
  </si>
  <si>
    <t>Lewes District Council</t>
  </si>
  <si>
    <t>Hastings Borough Council</t>
  </si>
  <si>
    <t>Eastbourne District Council</t>
  </si>
  <si>
    <t>East of Gravesend</t>
  </si>
  <si>
    <t>Gravesend BC</t>
  </si>
  <si>
    <t>Arun District Council</t>
  </si>
  <si>
    <t>Chichester District Council</t>
  </si>
  <si>
    <t>Scarborough Borough Council</t>
  </si>
  <si>
    <t>Whittlesey and District</t>
  </si>
  <si>
    <t>Feldale</t>
  </si>
  <si>
    <t>Dover District Council</t>
  </si>
  <si>
    <t>Thanet District Council</t>
  </si>
  <si>
    <t>East Yorkshire Council</t>
  </si>
  <si>
    <t>Doncaster metropolitan Council</t>
  </si>
  <si>
    <t>Rushcliffe Borough Council</t>
  </si>
  <si>
    <t>Bassetlaw Disstrict Council</t>
  </si>
  <si>
    <t>Gedling Borough Council</t>
  </si>
  <si>
    <t>Melton Borough Council</t>
  </si>
  <si>
    <t>Pendle Borough Council</t>
  </si>
  <si>
    <t>Borough Council 0f King's Lynn and West Norfolk</t>
  </si>
  <si>
    <t>B</t>
  </si>
  <si>
    <t>Borough of King's Lynn &amp; West Norfolk</t>
  </si>
  <si>
    <t>Borough Council of Kings Lynn &amp; West Norfolk</t>
  </si>
  <si>
    <t>Borough Council of Kin's Lynn &amp; West Norfolk</t>
  </si>
  <si>
    <t>Formed by amalgamation Needham Buriel and Birdbeck, and  Ladus DDC.1/04/12</t>
  </si>
  <si>
    <t>Adur District Council</t>
  </si>
  <si>
    <t>SPECIAL LEVIES 2013-14 FORECAST</t>
  </si>
  <si>
    <t>Special Levies 2012-13 Actual</t>
  </si>
  <si>
    <t>not provided</t>
  </si>
  <si>
    <t>Board ceased</t>
  </si>
  <si>
    <t>Winestead*</t>
  </si>
  <si>
    <t>* These Boards ceased and were amalgamated in March 2013 to become South Holderness</t>
  </si>
  <si>
    <t>Thorngumbald DB*</t>
  </si>
  <si>
    <t>Keyingham*</t>
  </si>
  <si>
    <t>Ottringham DB*</t>
  </si>
  <si>
    <t>Preston*</t>
  </si>
  <si>
    <t>Skeffling DB*</t>
  </si>
  <si>
    <t>no assets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</si>
</sst>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£&quot;#,##0"/>
    <numFmt numFmtId="167" formatCode="&quot;£&quot;#,##0;[Red]&quot;£&quot;#,##0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£&quot;#,##0.00"/>
    <numFmt numFmtId="171" formatCode="&quot;£&quot;#,##0.00;[Red]&quot;£&quot;#,##0.00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Tahom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Alignment="1">
      <alignment/>
    </xf>
    <xf numFmtId="0" fontId="8" fillId="0" borderId="1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5" xfId="0" applyFont="1" applyBorder="1" applyAlignment="1">
      <alignment/>
    </xf>
    <xf numFmtId="49" fontId="8" fillId="0" borderId="15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33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/>
    </xf>
    <xf numFmtId="44" fontId="8" fillId="0" borderId="0" xfId="44" applyFont="1" applyAlignment="1">
      <alignment/>
    </xf>
    <xf numFmtId="0" fontId="10" fillId="34" borderId="14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9" fillId="35" borderId="22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1" fillId="35" borderId="20" xfId="0" applyFont="1" applyFill="1" applyBorder="1" applyAlignment="1">
      <alignment wrapText="1"/>
    </xf>
    <xf numFmtId="0" fontId="11" fillId="35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44" fontId="7" fillId="0" borderId="19" xfId="44" applyFont="1" applyBorder="1" applyAlignment="1">
      <alignment/>
    </xf>
    <xf numFmtId="44" fontId="8" fillId="0" borderId="24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4" xfId="0" applyFont="1" applyBorder="1" applyAlignment="1">
      <alignment/>
    </xf>
    <xf numFmtId="44" fontId="8" fillId="0" borderId="24" xfId="44" applyFont="1" applyBorder="1" applyAlignment="1">
      <alignment/>
    </xf>
    <xf numFmtId="44" fontId="7" fillId="0" borderId="20" xfId="44" applyFont="1" applyBorder="1" applyAlignment="1">
      <alignment/>
    </xf>
    <xf numFmtId="44" fontId="8" fillId="0" borderId="27" xfId="0" applyNumberFormat="1" applyFont="1" applyBorder="1" applyAlignment="1">
      <alignment/>
    </xf>
    <xf numFmtId="44" fontId="8" fillId="0" borderId="25" xfId="0" applyNumberFormat="1" applyFont="1" applyBorder="1" applyAlignment="1">
      <alignment/>
    </xf>
    <xf numFmtId="44" fontId="7" fillId="0" borderId="19" xfId="44" applyFont="1" applyFill="1" applyBorder="1" applyAlignment="1">
      <alignment/>
    </xf>
    <xf numFmtId="44" fontId="7" fillId="0" borderId="20" xfId="44" applyFont="1" applyFill="1" applyBorder="1" applyAlignment="1">
      <alignment/>
    </xf>
    <xf numFmtId="44" fontId="8" fillId="0" borderId="27" xfId="44" applyFont="1" applyBorder="1" applyAlignment="1">
      <alignment/>
    </xf>
    <xf numFmtId="44" fontId="8" fillId="0" borderId="25" xfId="44" applyFont="1" applyBorder="1" applyAlignment="1">
      <alignment/>
    </xf>
    <xf numFmtId="0" fontId="8" fillId="0" borderId="28" xfId="0" applyFont="1" applyBorder="1" applyAlignment="1">
      <alignment/>
    </xf>
    <xf numFmtId="0" fontId="8" fillId="33" borderId="20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/>
    </xf>
    <xf numFmtId="0" fontId="8" fillId="0" borderId="29" xfId="0" applyFont="1" applyBorder="1" applyAlignment="1">
      <alignment/>
    </xf>
    <xf numFmtId="0" fontId="7" fillId="0" borderId="25" xfId="0" applyFont="1" applyBorder="1" applyAlignment="1">
      <alignment/>
    </xf>
    <xf numFmtId="14" fontId="8" fillId="0" borderId="29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27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/>
    </xf>
    <xf numFmtId="14" fontId="8" fillId="0" borderId="30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8" xfId="0" applyFont="1" applyBorder="1" applyAlignment="1">
      <alignment/>
    </xf>
    <xf numFmtId="0" fontId="10" fillId="33" borderId="22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0" fillId="0" borderId="0" xfId="0" applyFont="1" applyAlignment="1">
      <alignment/>
    </xf>
    <xf numFmtId="0" fontId="3" fillId="33" borderId="2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25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3" fillId="0" borderId="37" xfId="0" applyFont="1" applyBorder="1" applyAlignment="1">
      <alignment/>
    </xf>
    <xf numFmtId="44" fontId="4" fillId="0" borderId="38" xfId="44" applyFont="1" applyBorder="1" applyAlignment="1">
      <alignment/>
    </xf>
    <xf numFmtId="44" fontId="4" fillId="0" borderId="39" xfId="44" applyFont="1" applyBorder="1" applyAlignment="1">
      <alignment/>
    </xf>
    <xf numFmtId="0" fontId="3" fillId="0" borderId="37" xfId="0" applyFont="1" applyBorder="1" applyAlignment="1">
      <alignment wrapText="1"/>
    </xf>
    <xf numFmtId="44" fontId="0" fillId="0" borderId="0" xfId="44" applyFont="1" applyBorder="1" applyAlignment="1">
      <alignment/>
    </xf>
    <xf numFmtId="44" fontId="0" fillId="0" borderId="19" xfId="44" applyFont="1" applyBorder="1" applyAlignment="1">
      <alignment/>
    </xf>
    <xf numFmtId="44" fontId="4" fillId="0" borderId="40" xfId="44" applyFont="1" applyBorder="1" applyAlignment="1">
      <alignment/>
    </xf>
    <xf numFmtId="0" fontId="3" fillId="0" borderId="37" xfId="0" applyFont="1" applyBorder="1" applyAlignment="1">
      <alignment/>
    </xf>
    <xf numFmtId="49" fontId="3" fillId="0" borderId="37" xfId="0" applyNumberFormat="1" applyFont="1" applyBorder="1" applyAlignment="1">
      <alignment wrapText="1"/>
    </xf>
    <xf numFmtId="0" fontId="3" fillId="0" borderId="41" xfId="0" applyFont="1" applyBorder="1" applyAlignment="1">
      <alignment/>
    </xf>
    <xf numFmtId="44" fontId="12" fillId="0" borderId="42" xfId="44" applyFont="1" applyBorder="1" applyAlignment="1">
      <alignment/>
    </xf>
    <xf numFmtId="44" fontId="4" fillId="0" borderId="43" xfId="44" applyFont="1" applyBorder="1" applyAlignment="1">
      <alignment/>
    </xf>
    <xf numFmtId="44" fontId="3" fillId="0" borderId="0" xfId="44" applyFont="1" applyAlignment="1">
      <alignment/>
    </xf>
    <xf numFmtId="0" fontId="4" fillId="0" borderId="0" xfId="0" applyFont="1" applyBorder="1" applyAlignment="1">
      <alignment/>
    </xf>
    <xf numFmtId="44" fontId="0" fillId="0" borderId="0" xfId="0" applyNumberFormat="1" applyFont="1" applyAlignment="1">
      <alignment/>
    </xf>
    <xf numFmtId="0" fontId="4" fillId="34" borderId="44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40" xfId="0" applyFont="1" applyFill="1" applyBorder="1" applyAlignment="1">
      <alignment/>
    </xf>
    <xf numFmtId="14" fontId="12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6" xfId="0" applyFont="1" applyFill="1" applyBorder="1" applyAlignment="1">
      <alignment/>
    </xf>
    <xf numFmtId="44" fontId="12" fillId="0" borderId="19" xfId="44" applyFont="1" applyBorder="1" applyAlignment="1">
      <alignment/>
    </xf>
    <xf numFmtId="44" fontId="0" fillId="0" borderId="16" xfId="44" applyFont="1" applyBorder="1" applyAlignment="1">
      <alignment/>
    </xf>
    <xf numFmtId="0" fontId="3" fillId="37" borderId="0" xfId="0" applyFont="1" applyFill="1" applyBorder="1" applyAlignment="1">
      <alignment wrapText="1"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34" xfId="0" applyFill="1" applyBorder="1" applyAlignment="1">
      <alignment/>
    </xf>
    <xf numFmtId="169" fontId="4" fillId="35" borderId="23" xfId="0" applyNumberFormat="1" applyFont="1" applyFill="1" applyBorder="1" applyAlignment="1">
      <alignment/>
    </xf>
    <xf numFmtId="169" fontId="4" fillId="35" borderId="25" xfId="0" applyNumberFormat="1" applyFont="1" applyFill="1" applyBorder="1" applyAlignment="1">
      <alignment/>
    </xf>
    <xf numFmtId="169" fontId="4" fillId="35" borderId="28" xfId="0" applyNumberFormat="1" applyFont="1" applyFill="1" applyBorder="1" applyAlignment="1">
      <alignment/>
    </xf>
    <xf numFmtId="14" fontId="12" fillId="0" borderId="31" xfId="0" applyNumberFormat="1" applyFont="1" applyBorder="1" applyAlignment="1">
      <alignment/>
    </xf>
    <xf numFmtId="14" fontId="8" fillId="0" borderId="31" xfId="0" applyNumberFormat="1" applyFont="1" applyBorder="1" applyAlignment="1">
      <alignment/>
    </xf>
    <xf numFmtId="44" fontId="4" fillId="0" borderId="0" xfId="44" applyFont="1" applyBorder="1" applyAlignment="1">
      <alignment/>
    </xf>
    <xf numFmtId="0" fontId="3" fillId="35" borderId="0" xfId="0" applyFont="1" applyFill="1" applyBorder="1" applyAlignment="1">
      <alignment wrapText="1"/>
    </xf>
    <xf numFmtId="44" fontId="7" fillId="0" borderId="0" xfId="44" applyFont="1" applyBorder="1" applyAlignment="1">
      <alignment/>
    </xf>
    <xf numFmtId="0" fontId="3" fillId="38" borderId="47" xfId="0" applyFont="1" applyFill="1" applyBorder="1" applyAlignment="1">
      <alignment wrapText="1"/>
    </xf>
    <xf numFmtId="44" fontId="4" fillId="0" borderId="47" xfId="44" applyFont="1" applyBorder="1" applyAlignment="1">
      <alignment/>
    </xf>
    <xf numFmtId="0" fontId="4" fillId="37" borderId="48" xfId="0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3" fillId="36" borderId="22" xfId="0" applyFont="1" applyFill="1" applyBorder="1" applyAlignment="1">
      <alignment/>
    </xf>
    <xf numFmtId="0" fontId="3" fillId="36" borderId="35" xfId="0" applyFont="1" applyFill="1" applyBorder="1" applyAlignment="1">
      <alignment wrapText="1"/>
    </xf>
    <xf numFmtId="0" fontId="3" fillId="36" borderId="23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3" fillId="34" borderId="22" xfId="0" applyFont="1" applyFill="1" applyBorder="1" applyAlignment="1">
      <alignment wrapText="1"/>
    </xf>
    <xf numFmtId="0" fontId="3" fillId="34" borderId="35" xfId="0" applyFont="1" applyFill="1" applyBorder="1" applyAlignment="1">
      <alignment wrapText="1"/>
    </xf>
    <xf numFmtId="0" fontId="3" fillId="34" borderId="23" xfId="0" applyFont="1" applyFill="1" applyBorder="1" applyAlignment="1">
      <alignment wrapText="1"/>
    </xf>
    <xf numFmtId="0" fontId="4" fillId="37" borderId="14" xfId="0" applyFont="1" applyFill="1" applyBorder="1" applyAlignment="1">
      <alignment horizontal="center"/>
    </xf>
    <xf numFmtId="0" fontId="3" fillId="35" borderId="49" xfId="0" applyFont="1" applyFill="1" applyBorder="1" applyAlignment="1">
      <alignment wrapText="1"/>
    </xf>
    <xf numFmtId="0" fontId="3" fillId="38" borderId="49" xfId="0" applyFont="1" applyFill="1" applyBorder="1" applyAlignment="1">
      <alignment wrapText="1"/>
    </xf>
    <xf numFmtId="0" fontId="11" fillId="35" borderId="50" xfId="0" applyFont="1" applyFill="1" applyBorder="1" applyAlignment="1">
      <alignment wrapText="1"/>
    </xf>
    <xf numFmtId="0" fontId="11" fillId="35" borderId="52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10" fillId="37" borderId="23" xfId="0" applyFont="1" applyFill="1" applyBorder="1" applyAlignment="1">
      <alignment/>
    </xf>
    <xf numFmtId="44" fontId="0" fillId="0" borderId="28" xfId="0" applyNumberFormat="1" applyBorder="1" applyAlignment="1">
      <alignment/>
    </xf>
    <xf numFmtId="44" fontId="0" fillId="0" borderId="21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58" applyFont="1">
      <alignment/>
      <protection/>
    </xf>
    <xf numFmtId="0" fontId="13" fillId="0" borderId="0" xfId="58" applyFont="1">
      <alignment/>
      <protection/>
    </xf>
    <xf numFmtId="0" fontId="4" fillId="39" borderId="0" xfId="0" applyFont="1" applyFill="1" applyAlignment="1">
      <alignment wrapText="1"/>
    </xf>
    <xf numFmtId="44" fontId="0" fillId="0" borderId="0" xfId="46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12" fillId="0" borderId="19" xfId="46" applyFont="1" applyFill="1" applyBorder="1" applyAlignment="1">
      <alignment/>
    </xf>
    <xf numFmtId="44" fontId="12" fillId="0" borderId="19" xfId="44" applyFont="1" applyFill="1" applyBorder="1" applyAlignment="1">
      <alignment/>
    </xf>
    <xf numFmtId="0" fontId="32" fillId="0" borderId="0" xfId="59" applyAlignment="1">
      <alignment/>
      <protection/>
    </xf>
    <xf numFmtId="44" fontId="8" fillId="0" borderId="16" xfId="0" applyNumberFormat="1" applyFont="1" applyBorder="1" applyAlignment="1">
      <alignment/>
    </xf>
    <xf numFmtId="44" fontId="8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8" applyFont="1" applyBorder="1">
      <alignment/>
      <protection/>
    </xf>
    <xf numFmtId="0" fontId="0" fillId="0" borderId="0" xfId="58" applyFont="1" applyBorder="1">
      <alignment/>
      <protection/>
    </xf>
    <xf numFmtId="0" fontId="0" fillId="19" borderId="53" xfId="0" applyFill="1" applyBorder="1" applyAlignment="1">
      <alignment/>
    </xf>
    <xf numFmtId="0" fontId="0" fillId="17" borderId="53" xfId="0" applyFill="1" applyBorder="1" applyAlignment="1">
      <alignment/>
    </xf>
    <xf numFmtId="0" fontId="0" fillId="15" borderId="54" xfId="0" applyFill="1" applyBorder="1" applyAlignment="1">
      <alignment/>
    </xf>
    <xf numFmtId="0" fontId="0" fillId="15" borderId="55" xfId="0" applyFill="1" applyBorder="1" applyAlignment="1">
      <alignment/>
    </xf>
    <xf numFmtId="0" fontId="0" fillId="40" borderId="55" xfId="0" applyFill="1" applyBorder="1" applyAlignment="1">
      <alignment/>
    </xf>
    <xf numFmtId="0" fontId="0" fillId="40" borderId="54" xfId="0" applyFill="1" applyBorder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4" fillId="16" borderId="0" xfId="0" applyFont="1" applyFill="1" applyAlignment="1">
      <alignment/>
    </xf>
    <xf numFmtId="0" fontId="4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4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19" borderId="0" xfId="0" applyFill="1" applyAlignment="1">
      <alignment/>
    </xf>
    <xf numFmtId="0" fontId="4" fillId="15" borderId="0" xfId="0" applyFont="1" applyFill="1" applyAlignment="1">
      <alignment/>
    </xf>
    <xf numFmtId="0" fontId="4" fillId="41" borderId="0" xfId="0" applyFont="1" applyFill="1" applyAlignment="1">
      <alignment/>
    </xf>
    <xf numFmtId="0" fontId="14" fillId="0" borderId="0" xfId="0" applyFont="1" applyAlignment="1">
      <alignment/>
    </xf>
    <xf numFmtId="0" fontId="0" fillId="16" borderId="55" xfId="0" applyFill="1" applyBorder="1" applyAlignment="1">
      <alignment/>
    </xf>
    <xf numFmtId="0" fontId="0" fillId="15" borderId="0" xfId="0" applyFill="1" applyBorder="1" applyAlignment="1">
      <alignment/>
    </xf>
    <xf numFmtId="0" fontId="0" fillId="40" borderId="0" xfId="0" applyFill="1" applyBorder="1" applyAlignment="1">
      <alignment/>
    </xf>
    <xf numFmtId="0" fontId="3" fillId="0" borderId="48" xfId="0" applyFont="1" applyBorder="1" applyAlignment="1">
      <alignment/>
    </xf>
    <xf numFmtId="0" fontId="3" fillId="0" borderId="48" xfId="0" applyFont="1" applyBorder="1" applyAlignment="1">
      <alignment wrapText="1"/>
    </xf>
    <xf numFmtId="49" fontId="3" fillId="0" borderId="48" xfId="0" applyNumberFormat="1" applyFont="1" applyBorder="1" applyAlignment="1">
      <alignment wrapText="1"/>
    </xf>
    <xf numFmtId="0" fontId="3" fillId="0" borderId="14" xfId="0" applyFont="1" applyBorder="1" applyAlignment="1">
      <alignment/>
    </xf>
    <xf numFmtId="0" fontId="4" fillId="0" borderId="46" xfId="0" applyFont="1" applyBorder="1" applyAlignment="1">
      <alignment/>
    </xf>
    <xf numFmtId="0" fontId="0" fillId="19" borderId="47" xfId="0" applyFill="1" applyBorder="1" applyAlignment="1">
      <alignment/>
    </xf>
    <xf numFmtId="0" fontId="0" fillId="17" borderId="47" xfId="0" applyFill="1" applyBorder="1" applyAlignment="1">
      <alignment/>
    </xf>
    <xf numFmtId="0" fontId="0" fillId="16" borderId="0" xfId="0" applyFill="1" applyBorder="1" applyAlignment="1">
      <alignment/>
    </xf>
    <xf numFmtId="0" fontId="0" fillId="15" borderId="25" xfId="0" applyFill="1" applyBorder="1" applyAlignment="1">
      <alignment/>
    </xf>
    <xf numFmtId="0" fontId="0" fillId="40" borderId="25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9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8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44" fontId="7" fillId="0" borderId="19" xfId="44" applyFont="1" applyBorder="1" applyAlignment="1">
      <alignment wrapText="1"/>
    </xf>
    <xf numFmtId="44" fontId="8" fillId="42" borderId="24" xfId="0" applyNumberFormat="1" applyFont="1" applyFill="1" applyBorder="1" applyAlignment="1">
      <alignment/>
    </xf>
    <xf numFmtId="44" fontId="8" fillId="42" borderId="24" xfId="44" applyFont="1" applyFill="1" applyBorder="1" applyAlignment="1">
      <alignment/>
    </xf>
    <xf numFmtId="0" fontId="8" fillId="0" borderId="16" xfId="0" applyFont="1" applyBorder="1" applyAlignment="1">
      <alignment/>
    </xf>
    <xf numFmtId="44" fontId="8" fillId="42" borderId="1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0" fontId="0" fillId="15" borderId="56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9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14" fontId="8" fillId="43" borderId="31" xfId="0" applyNumberFormat="1" applyFont="1" applyFill="1" applyBorder="1" applyAlignment="1">
      <alignment/>
    </xf>
    <xf numFmtId="0" fontId="8" fillId="43" borderId="14" xfId="0" applyFont="1" applyFill="1" applyBorder="1" applyAlignment="1">
      <alignment/>
    </xf>
    <xf numFmtId="0" fontId="8" fillId="43" borderId="15" xfId="0" applyFont="1" applyFill="1" applyBorder="1" applyAlignment="1">
      <alignment/>
    </xf>
    <xf numFmtId="0" fontId="7" fillId="43" borderId="27" xfId="0" applyFont="1" applyFill="1" applyBorder="1" applyAlignment="1">
      <alignment/>
    </xf>
    <xf numFmtId="0" fontId="7" fillId="43" borderId="26" xfId="0" applyFont="1" applyFill="1" applyBorder="1" applyAlignment="1">
      <alignment/>
    </xf>
    <xf numFmtId="0" fontId="8" fillId="43" borderId="27" xfId="0" applyFont="1" applyFill="1" applyBorder="1" applyAlignment="1">
      <alignment/>
    </xf>
    <xf numFmtId="14" fontId="8" fillId="43" borderId="29" xfId="0" applyNumberFormat="1" applyFont="1" applyFill="1" applyBorder="1" applyAlignment="1">
      <alignment/>
    </xf>
    <xf numFmtId="0" fontId="8" fillId="43" borderId="11" xfId="0" applyFont="1" applyFill="1" applyBorder="1" applyAlignment="1">
      <alignment/>
    </xf>
    <xf numFmtId="0" fontId="8" fillId="43" borderId="0" xfId="0" applyFont="1" applyFill="1" applyBorder="1" applyAlignment="1">
      <alignment/>
    </xf>
    <xf numFmtId="0" fontId="7" fillId="43" borderId="25" xfId="0" applyFont="1" applyFill="1" applyBorder="1" applyAlignment="1">
      <alignment/>
    </xf>
    <xf numFmtId="44" fontId="7" fillId="43" borderId="19" xfId="44" applyFont="1" applyFill="1" applyBorder="1" applyAlignment="1">
      <alignment/>
    </xf>
    <xf numFmtId="0" fontId="8" fillId="43" borderId="25" xfId="0" applyFont="1" applyFill="1" applyBorder="1" applyAlignment="1">
      <alignment/>
    </xf>
    <xf numFmtId="14" fontId="8" fillId="43" borderId="30" xfId="0" applyNumberFormat="1" applyFont="1" applyFill="1" applyBorder="1" applyAlignment="1">
      <alignment/>
    </xf>
    <xf numFmtId="0" fontId="8" fillId="43" borderId="12" xfId="0" applyFont="1" applyFill="1" applyBorder="1" applyAlignment="1">
      <alignment/>
    </xf>
    <xf numFmtId="0" fontId="8" fillId="43" borderId="13" xfId="0" applyFont="1" applyFill="1" applyBorder="1" applyAlignment="1">
      <alignment/>
    </xf>
    <xf numFmtId="0" fontId="7" fillId="43" borderId="24" xfId="0" applyFont="1" applyFill="1" applyBorder="1" applyAlignment="1">
      <alignment/>
    </xf>
    <xf numFmtId="0" fontId="7" fillId="43" borderId="20" xfId="0" applyFont="1" applyFill="1" applyBorder="1" applyAlignment="1">
      <alignment/>
    </xf>
    <xf numFmtId="44" fontId="8" fillId="43" borderId="24" xfId="44" applyFont="1" applyFill="1" applyBorder="1" applyAlignment="1">
      <alignment/>
    </xf>
    <xf numFmtId="44" fontId="8" fillId="42" borderId="25" xfId="0" applyNumberFormat="1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49" fillId="0" borderId="27" xfId="0" applyFont="1" applyFill="1" applyBorder="1" applyAlignment="1">
      <alignment/>
    </xf>
    <xf numFmtId="14" fontId="49" fillId="0" borderId="29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25" xfId="0" applyFont="1" applyFill="1" applyBorder="1" applyAlignment="1">
      <alignment/>
    </xf>
    <xf numFmtId="44" fontId="50" fillId="0" borderId="19" xfId="44" applyFont="1" applyFill="1" applyBorder="1" applyAlignment="1">
      <alignment/>
    </xf>
    <xf numFmtId="0" fontId="49" fillId="0" borderId="25" xfId="0" applyFont="1" applyFill="1" applyBorder="1" applyAlignment="1">
      <alignment/>
    </xf>
    <xf numFmtId="0" fontId="49" fillId="0" borderId="29" xfId="0" applyFont="1" applyFill="1" applyBorder="1" applyAlignment="1">
      <alignment/>
    </xf>
    <xf numFmtId="0" fontId="49" fillId="0" borderId="30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8" fillId="0" borderId="57" xfId="0" applyFont="1" applyFill="1" applyBorder="1" applyAlignment="1">
      <alignment/>
    </xf>
    <xf numFmtId="0" fontId="8" fillId="0" borderId="57" xfId="0" applyFont="1" applyFill="1" applyBorder="1" applyAlignment="1">
      <alignment wrapText="1"/>
    </xf>
    <xf numFmtId="14" fontId="8" fillId="0" borderId="57" xfId="0" applyNumberFormat="1" applyFont="1" applyFill="1" applyBorder="1" applyAlignment="1">
      <alignment/>
    </xf>
    <xf numFmtId="44" fontId="7" fillId="0" borderId="57" xfId="44" applyFont="1" applyFill="1" applyBorder="1" applyAlignment="1">
      <alignment/>
    </xf>
    <xf numFmtId="44" fontId="8" fillId="0" borderId="57" xfId="0" applyNumberFormat="1" applyFont="1" applyFill="1" applyBorder="1" applyAlignment="1">
      <alignment/>
    </xf>
    <xf numFmtId="0" fontId="51" fillId="0" borderId="25" xfId="0" applyFont="1" applyFill="1" applyBorder="1" applyAlignment="1">
      <alignment/>
    </xf>
    <xf numFmtId="44" fontId="52" fillId="0" borderId="24" xfId="0" applyNumberFormat="1" applyFont="1" applyFill="1" applyBorder="1" applyAlignment="1">
      <alignment/>
    </xf>
    <xf numFmtId="44" fontId="51" fillId="0" borderId="19" xfId="44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14" fontId="8" fillId="0" borderId="29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66" fontId="7" fillId="0" borderId="25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44" fontId="8" fillId="0" borderId="24" xfId="44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 horizontal="left"/>
    </xf>
    <xf numFmtId="44" fontId="8" fillId="0" borderId="24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9" fillId="42" borderId="0" xfId="0" applyFont="1" applyFill="1" applyBorder="1" applyAlignment="1">
      <alignment/>
    </xf>
    <xf numFmtId="14" fontId="10" fillId="0" borderId="31" xfId="0" applyNumberFormat="1" applyFont="1" applyFill="1" applyBorder="1" applyAlignment="1">
      <alignment/>
    </xf>
    <xf numFmtId="14" fontId="8" fillId="0" borderId="31" xfId="0" applyNumberFormat="1" applyFont="1" applyFill="1" applyBorder="1" applyAlignment="1">
      <alignment/>
    </xf>
    <xf numFmtId="0" fontId="4" fillId="37" borderId="50" xfId="0" applyFont="1" applyFill="1" applyBorder="1" applyAlignment="1">
      <alignment horizontal="center"/>
    </xf>
    <xf numFmtId="0" fontId="0" fillId="37" borderId="51" xfId="0" applyFont="1" applyFill="1" applyBorder="1" applyAlignment="1">
      <alignment horizontal="center"/>
    </xf>
    <xf numFmtId="0" fontId="0" fillId="37" borderId="52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5"/>
  <sheetViews>
    <sheetView zoomScalePageLayoutView="0" workbookViewId="0" topLeftCell="A1">
      <pane xSplit="3" ySplit="2" topLeftCell="D15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72" sqref="A72"/>
    </sheetView>
  </sheetViews>
  <sheetFormatPr defaultColWidth="9.140625" defaultRowHeight="12.75"/>
  <cols>
    <col min="1" max="1" width="10.140625" style="73" bestFit="1" customWidth="1"/>
    <col min="2" max="2" width="6.57421875" style="73" customWidth="1"/>
    <col min="3" max="3" width="44.140625" style="2" bestFit="1" customWidth="1"/>
    <col min="4" max="4" width="15.7109375" style="73" bestFit="1" customWidth="1"/>
    <col min="5" max="5" width="15.421875" style="73" bestFit="1" customWidth="1"/>
    <col min="6" max="6" width="15.28125" style="73" bestFit="1" customWidth="1"/>
    <col min="7" max="7" width="18.00390625" style="73" customWidth="1"/>
    <col min="8" max="11" width="14.00390625" style="73" customWidth="1"/>
    <col min="12" max="12" width="14.28125" style="73" customWidth="1"/>
    <col min="13" max="13" width="17.8515625" style="73" bestFit="1" customWidth="1"/>
    <col min="14" max="14" width="15.00390625" style="73" bestFit="1" customWidth="1"/>
    <col min="15" max="15" width="14.28125" style="73" customWidth="1"/>
    <col min="16" max="16" width="15.00390625" style="73" bestFit="1" customWidth="1"/>
    <col min="17" max="17" width="15.28125" style="73" customWidth="1"/>
    <col min="18" max="22" width="15.57421875" style="73" customWidth="1"/>
    <col min="23" max="23" width="14.28125" style="73" customWidth="1"/>
    <col min="24" max="24" width="16.421875" style="73" customWidth="1"/>
    <col min="25" max="25" width="20.57421875" style="73" bestFit="1" customWidth="1"/>
    <col min="26" max="26" width="18.57421875" style="73" customWidth="1"/>
    <col min="27" max="32" width="9.140625" style="73" customWidth="1"/>
    <col min="33" max="33" width="14.00390625" style="73" bestFit="1" customWidth="1"/>
    <col min="34" max="16384" width="9.140625" style="73" customWidth="1"/>
  </cols>
  <sheetData>
    <row r="1" spans="1:27" ht="12.75">
      <c r="A1" s="311" t="s">
        <v>129</v>
      </c>
      <c r="B1" s="312"/>
      <c r="C1" s="313"/>
      <c r="D1" s="308" t="s">
        <v>50</v>
      </c>
      <c r="E1" s="309"/>
      <c r="F1" s="309"/>
      <c r="G1" s="309"/>
      <c r="H1" s="309"/>
      <c r="I1" s="309"/>
      <c r="J1" s="309"/>
      <c r="K1" s="309"/>
      <c r="L1" s="309"/>
      <c r="M1" s="310"/>
      <c r="N1" s="308" t="s">
        <v>53</v>
      </c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129" t="s">
        <v>78</v>
      </c>
      <c r="Z1" s="130"/>
      <c r="AA1" s="131"/>
    </row>
    <row r="2" spans="1:33" ht="89.25">
      <c r="A2" s="74" t="s">
        <v>46</v>
      </c>
      <c r="B2" s="75" t="s">
        <v>138</v>
      </c>
      <c r="C2" s="76" t="s">
        <v>1</v>
      </c>
      <c r="D2" s="77" t="s">
        <v>65</v>
      </c>
      <c r="E2" s="78" t="s">
        <v>412</v>
      </c>
      <c r="F2" s="78" t="s">
        <v>48</v>
      </c>
      <c r="G2" s="78" t="s">
        <v>66</v>
      </c>
      <c r="H2" s="78" t="s">
        <v>67</v>
      </c>
      <c r="I2" s="78" t="s">
        <v>68</v>
      </c>
      <c r="J2" s="78" t="s">
        <v>69</v>
      </c>
      <c r="K2" s="78" t="s">
        <v>70</v>
      </c>
      <c r="L2" s="78" t="s">
        <v>71</v>
      </c>
      <c r="M2" s="79" t="s">
        <v>49</v>
      </c>
      <c r="N2" s="80" t="s">
        <v>72</v>
      </c>
      <c r="O2" s="81" t="s">
        <v>73</v>
      </c>
      <c r="P2" s="81" t="s">
        <v>74</v>
      </c>
      <c r="Q2" s="81" t="s">
        <v>75</v>
      </c>
      <c r="R2" s="81" t="s">
        <v>51</v>
      </c>
      <c r="S2" s="81" t="s">
        <v>68</v>
      </c>
      <c r="T2" s="81" t="s">
        <v>76</v>
      </c>
      <c r="U2" s="81" t="s">
        <v>91</v>
      </c>
      <c r="V2" s="81" t="s">
        <v>92</v>
      </c>
      <c r="W2" s="81" t="s">
        <v>77</v>
      </c>
      <c r="X2" s="82" t="s">
        <v>52</v>
      </c>
      <c r="Y2" s="125" t="s">
        <v>79</v>
      </c>
      <c r="Z2" s="127" t="s">
        <v>80</v>
      </c>
      <c r="AA2" s="109" t="s">
        <v>54</v>
      </c>
      <c r="AB2" s="157"/>
      <c r="AG2" s="1"/>
    </row>
    <row r="3" spans="1:33" ht="12.75">
      <c r="A3" s="101">
        <v>41480</v>
      </c>
      <c r="B3" s="104">
        <v>1</v>
      </c>
      <c r="C3" s="83" t="s">
        <v>87</v>
      </c>
      <c r="D3" s="107">
        <v>59531</v>
      </c>
      <c r="E3" s="87">
        <v>266498</v>
      </c>
      <c r="F3" s="87">
        <v>31026</v>
      </c>
      <c r="G3" s="87"/>
      <c r="H3" s="87"/>
      <c r="I3" s="87">
        <v>1769</v>
      </c>
      <c r="J3" s="87">
        <v>2852</v>
      </c>
      <c r="K3" s="87">
        <v>7875</v>
      </c>
      <c r="L3" s="87">
        <v>1219</v>
      </c>
      <c r="M3" s="84">
        <f>SUM(D3:L3)</f>
        <v>370770</v>
      </c>
      <c r="N3" s="88"/>
      <c r="O3" s="87">
        <v>43272</v>
      </c>
      <c r="P3" s="87">
        <v>237124</v>
      </c>
      <c r="Q3" s="87">
        <v>8330</v>
      </c>
      <c r="R3" s="87">
        <v>85852</v>
      </c>
      <c r="S3" s="87">
        <v>1768</v>
      </c>
      <c r="T3" s="87"/>
      <c r="U3" s="87"/>
      <c r="V3" s="87"/>
      <c r="W3" s="87">
        <v>4547</v>
      </c>
      <c r="X3" s="84">
        <f>SUM(N3:W3)</f>
        <v>380893</v>
      </c>
      <c r="Y3" s="124">
        <v>-62000</v>
      </c>
      <c r="Z3" s="128">
        <f aca="true" t="shared" si="0" ref="Z3:Z48">M3-X3+Y3</f>
        <v>-72123</v>
      </c>
      <c r="AG3" s="85"/>
    </row>
    <row r="4" spans="1:33" ht="12.75">
      <c r="A4" s="101">
        <v>41480</v>
      </c>
      <c r="B4" s="104">
        <v>2</v>
      </c>
      <c r="C4" s="83" t="s">
        <v>8</v>
      </c>
      <c r="D4" s="87">
        <v>1830</v>
      </c>
      <c r="E4" s="215">
        <v>18881</v>
      </c>
      <c r="F4" s="87">
        <v>247</v>
      </c>
      <c r="G4" s="87"/>
      <c r="H4" s="87"/>
      <c r="I4" s="87"/>
      <c r="J4" s="87">
        <v>43</v>
      </c>
      <c r="K4" s="87"/>
      <c r="L4" s="87">
        <v>100</v>
      </c>
      <c r="M4" s="84">
        <f>SUM(D4:L4)</f>
        <v>21101</v>
      </c>
      <c r="N4" s="88"/>
      <c r="O4" s="87">
        <v>3532</v>
      </c>
      <c r="P4" s="87">
        <v>6789</v>
      </c>
      <c r="Q4" s="87"/>
      <c r="R4" s="87">
        <v>7654</v>
      </c>
      <c r="S4" s="87"/>
      <c r="T4" s="87"/>
      <c r="U4" s="87"/>
      <c r="V4" s="87"/>
      <c r="W4" s="87"/>
      <c r="X4" s="84">
        <f aca="true" t="shared" si="1" ref="X4:X59">SUM(N4:W4)</f>
        <v>17975</v>
      </c>
      <c r="Y4" s="124"/>
      <c r="Z4" s="128">
        <f t="shared" si="0"/>
        <v>3126</v>
      </c>
      <c r="AG4" s="85"/>
    </row>
    <row r="5" spans="1:33" ht="12.75">
      <c r="A5" s="101">
        <v>41473</v>
      </c>
      <c r="B5" s="104">
        <v>3</v>
      </c>
      <c r="C5" s="83" t="s">
        <v>139</v>
      </c>
      <c r="D5" s="107">
        <v>11531</v>
      </c>
      <c r="E5" s="87">
        <v>57928</v>
      </c>
      <c r="F5" s="87">
        <v>14832</v>
      </c>
      <c r="G5" s="87"/>
      <c r="H5" s="87">
        <v>4310</v>
      </c>
      <c r="I5" s="87"/>
      <c r="J5" s="87">
        <v>572</v>
      </c>
      <c r="K5" s="87"/>
      <c r="L5" s="87">
        <v>300</v>
      </c>
      <c r="M5" s="84">
        <f aca="true" t="shared" si="2" ref="M5:M69">SUM(D5:L5)</f>
        <v>89473</v>
      </c>
      <c r="N5" s="88"/>
      <c r="O5" s="87">
        <v>14590</v>
      </c>
      <c r="P5" s="87">
        <v>48587</v>
      </c>
      <c r="Q5" s="87">
        <v>9688</v>
      </c>
      <c r="R5" s="87">
        <v>4797</v>
      </c>
      <c r="S5" s="87"/>
      <c r="T5" s="87"/>
      <c r="U5" s="87"/>
      <c r="V5" s="87"/>
      <c r="W5" s="87"/>
      <c r="X5" s="84">
        <f t="shared" si="1"/>
        <v>77662</v>
      </c>
      <c r="Y5" s="124"/>
      <c r="Z5" s="128">
        <f t="shared" si="0"/>
        <v>11811</v>
      </c>
      <c r="AG5" s="85"/>
    </row>
    <row r="6" spans="1:33" ht="12.75">
      <c r="A6" s="101">
        <v>41487</v>
      </c>
      <c r="B6" s="104">
        <v>4</v>
      </c>
      <c r="C6" s="83" t="s">
        <v>140</v>
      </c>
      <c r="D6" s="107">
        <v>318050</v>
      </c>
      <c r="E6" s="87">
        <v>203194</v>
      </c>
      <c r="F6" s="87">
        <v>33400</v>
      </c>
      <c r="G6" s="87"/>
      <c r="H6" s="87"/>
      <c r="I6" s="87">
        <v>21631</v>
      </c>
      <c r="J6" s="87">
        <v>24</v>
      </c>
      <c r="K6" s="87">
        <v>1401</v>
      </c>
      <c r="L6" s="87"/>
      <c r="M6" s="84">
        <f t="shared" si="2"/>
        <v>577700</v>
      </c>
      <c r="N6" s="88">
        <v>67</v>
      </c>
      <c r="O6" s="87">
        <v>95976</v>
      </c>
      <c r="P6" s="87">
        <v>240846</v>
      </c>
      <c r="Q6" s="87">
        <v>153588</v>
      </c>
      <c r="R6" s="87">
        <v>53731</v>
      </c>
      <c r="S6" s="87">
        <v>1023</v>
      </c>
      <c r="T6" s="87">
        <v>92124</v>
      </c>
      <c r="U6" s="87"/>
      <c r="V6" s="87">
        <v>3001</v>
      </c>
      <c r="W6" s="87"/>
      <c r="X6" s="84">
        <f t="shared" si="1"/>
        <v>640356</v>
      </c>
      <c r="Y6" s="124"/>
      <c r="Z6" s="128">
        <f t="shared" si="0"/>
        <v>-62656</v>
      </c>
      <c r="AG6" s="85"/>
    </row>
    <row r="7" spans="1:33" ht="12.75">
      <c r="A7" s="101">
        <v>41516</v>
      </c>
      <c r="B7" s="104">
        <v>5</v>
      </c>
      <c r="C7" s="83" t="s">
        <v>141</v>
      </c>
      <c r="D7" s="107">
        <v>222763</v>
      </c>
      <c r="E7" s="87">
        <v>662931</v>
      </c>
      <c r="F7" s="87"/>
      <c r="G7" s="87">
        <v>10309</v>
      </c>
      <c r="H7" s="87">
        <v>693168</v>
      </c>
      <c r="I7" s="87">
        <v>200</v>
      </c>
      <c r="J7" s="87">
        <v>26641</v>
      </c>
      <c r="K7" s="87">
        <v>17200</v>
      </c>
      <c r="L7" s="87">
        <v>21726</v>
      </c>
      <c r="M7" s="84">
        <f t="shared" si="2"/>
        <v>1654938</v>
      </c>
      <c r="N7" s="88">
        <v>196292</v>
      </c>
      <c r="O7" s="87">
        <v>242484</v>
      </c>
      <c r="P7" s="87">
        <v>237088</v>
      </c>
      <c r="Q7" s="87">
        <v>8281</v>
      </c>
      <c r="R7" s="87">
        <v>214012</v>
      </c>
      <c r="S7" s="87">
        <v>180</v>
      </c>
      <c r="T7" s="87">
        <v>1114</v>
      </c>
      <c r="U7" s="87">
        <v>662674</v>
      </c>
      <c r="V7" s="87"/>
      <c r="W7" s="87"/>
      <c r="X7" s="84">
        <f t="shared" si="1"/>
        <v>1562125</v>
      </c>
      <c r="Y7" s="124"/>
      <c r="Z7" s="128">
        <f t="shared" si="0"/>
        <v>92813</v>
      </c>
      <c r="AG7" s="85"/>
    </row>
    <row r="8" spans="1:33" ht="12.75">
      <c r="A8" s="101">
        <v>41521</v>
      </c>
      <c r="B8" s="104">
        <v>6</v>
      </c>
      <c r="C8" s="83" t="s">
        <v>195</v>
      </c>
      <c r="D8" s="107">
        <v>372727</v>
      </c>
      <c r="E8" s="87">
        <v>615158</v>
      </c>
      <c r="F8" s="87"/>
      <c r="G8" s="87"/>
      <c r="H8" s="87">
        <v>9148</v>
      </c>
      <c r="I8" s="87"/>
      <c r="J8" s="87">
        <v>20076</v>
      </c>
      <c r="K8" s="87">
        <v>3000</v>
      </c>
      <c r="L8" s="87">
        <v>5249</v>
      </c>
      <c r="M8" s="84">
        <f>SUM(D8:L8)</f>
        <v>1025358</v>
      </c>
      <c r="N8" s="88">
        <v>188791</v>
      </c>
      <c r="O8" s="87">
        <v>60619</v>
      </c>
      <c r="P8" s="87">
        <v>293436</v>
      </c>
      <c r="Q8" s="87">
        <v>346399</v>
      </c>
      <c r="R8" s="87">
        <v>191945</v>
      </c>
      <c r="S8" s="87"/>
      <c r="T8" s="87">
        <v>12028</v>
      </c>
      <c r="U8" s="87"/>
      <c r="V8" s="87">
        <v>199</v>
      </c>
      <c r="W8" s="87"/>
      <c r="X8" s="84">
        <f>SUM(N8:W8)</f>
        <v>1093417</v>
      </c>
      <c r="Y8" s="124"/>
      <c r="Z8" s="128">
        <f t="shared" si="0"/>
        <v>-68059</v>
      </c>
      <c r="AG8" s="85"/>
    </row>
    <row r="9" spans="1:33" ht="12.75">
      <c r="A9" s="101">
        <v>41473</v>
      </c>
      <c r="B9" s="104">
        <v>7</v>
      </c>
      <c r="C9" s="83" t="s">
        <v>142</v>
      </c>
      <c r="D9" s="107">
        <v>67525</v>
      </c>
      <c r="E9" s="87">
        <v>821642</v>
      </c>
      <c r="F9" s="87">
        <v>167414</v>
      </c>
      <c r="G9" s="87">
        <v>375816</v>
      </c>
      <c r="H9" s="87">
        <v>77312</v>
      </c>
      <c r="I9" s="87">
        <v>605</v>
      </c>
      <c r="J9" s="87">
        <v>21274</v>
      </c>
      <c r="K9" s="87"/>
      <c r="L9" s="87">
        <v>6960</v>
      </c>
      <c r="M9" s="84">
        <f t="shared" si="2"/>
        <v>1538548</v>
      </c>
      <c r="N9" s="88">
        <v>119403</v>
      </c>
      <c r="O9" s="87">
        <v>128714</v>
      </c>
      <c r="P9" s="87">
        <v>572424</v>
      </c>
      <c r="Q9" s="87">
        <v>35909</v>
      </c>
      <c r="R9" s="87">
        <v>195058</v>
      </c>
      <c r="S9" s="87">
        <v>605</v>
      </c>
      <c r="T9" s="87">
        <v>9180</v>
      </c>
      <c r="U9" s="87"/>
      <c r="V9" s="87">
        <v>496</v>
      </c>
      <c r="W9" s="87">
        <v>14488</v>
      </c>
      <c r="X9" s="84">
        <f t="shared" si="1"/>
        <v>1076277</v>
      </c>
      <c r="Y9" s="124"/>
      <c r="Z9" s="128">
        <f t="shared" si="0"/>
        <v>462271</v>
      </c>
      <c r="AG9" s="85"/>
    </row>
    <row r="10" spans="1:33" ht="12.75">
      <c r="A10" s="101">
        <v>41495</v>
      </c>
      <c r="B10" s="104">
        <v>8</v>
      </c>
      <c r="C10" s="83" t="s">
        <v>143</v>
      </c>
      <c r="D10" s="107">
        <v>56192</v>
      </c>
      <c r="E10" s="87">
        <v>25502</v>
      </c>
      <c r="F10" s="87">
        <v>1120</v>
      </c>
      <c r="G10" s="87">
        <v>4807</v>
      </c>
      <c r="H10" s="87">
        <v>3938</v>
      </c>
      <c r="I10" s="87"/>
      <c r="J10" s="87">
        <v>173</v>
      </c>
      <c r="K10" s="87">
        <v>1000</v>
      </c>
      <c r="L10" s="87">
        <v>1342</v>
      </c>
      <c r="M10" s="84">
        <f t="shared" si="2"/>
        <v>94074</v>
      </c>
      <c r="N10" s="88">
        <v>8750</v>
      </c>
      <c r="O10" s="87">
        <v>7233</v>
      </c>
      <c r="P10" s="87">
        <v>29341</v>
      </c>
      <c r="Q10" s="87">
        <v>19310</v>
      </c>
      <c r="R10" s="87">
        <v>9104</v>
      </c>
      <c r="S10" s="87"/>
      <c r="T10" s="87">
        <v>9501</v>
      </c>
      <c r="U10" s="87"/>
      <c r="V10" s="87">
        <v>451</v>
      </c>
      <c r="W10" s="87">
        <v>127</v>
      </c>
      <c r="X10" s="84">
        <f t="shared" si="1"/>
        <v>83817</v>
      </c>
      <c r="Y10" s="124"/>
      <c r="Z10" s="128">
        <f t="shared" si="0"/>
        <v>10257</v>
      </c>
      <c r="AG10" s="85"/>
    </row>
    <row r="11" spans="1:33" ht="12.75">
      <c r="A11" s="101">
        <v>41480</v>
      </c>
      <c r="B11" s="104">
        <v>9</v>
      </c>
      <c r="C11" s="83" t="s">
        <v>9</v>
      </c>
      <c r="D11" s="107">
        <v>192450</v>
      </c>
      <c r="E11" s="87">
        <v>285401</v>
      </c>
      <c r="F11" s="87">
        <v>36975</v>
      </c>
      <c r="G11" s="87"/>
      <c r="H11" s="87"/>
      <c r="I11" s="87">
        <v>756</v>
      </c>
      <c r="J11" s="87">
        <v>3359</v>
      </c>
      <c r="K11" s="87"/>
      <c r="L11" s="87">
        <v>645</v>
      </c>
      <c r="M11" s="84">
        <f t="shared" si="2"/>
        <v>519586</v>
      </c>
      <c r="N11" s="88">
        <v>510</v>
      </c>
      <c r="O11" s="87">
        <v>208397</v>
      </c>
      <c r="P11" s="87">
        <v>239296</v>
      </c>
      <c r="Q11" s="87">
        <v>6456</v>
      </c>
      <c r="R11" s="87">
        <v>66576</v>
      </c>
      <c r="S11" s="87">
        <v>756</v>
      </c>
      <c r="T11" s="87"/>
      <c r="U11" s="87"/>
      <c r="V11" s="87"/>
      <c r="W11" s="87"/>
      <c r="X11" s="84">
        <f t="shared" si="1"/>
        <v>521991</v>
      </c>
      <c r="Y11" s="124"/>
      <c r="Z11" s="128">
        <f t="shared" si="0"/>
        <v>-2405</v>
      </c>
      <c r="AG11" s="85"/>
    </row>
    <row r="12" spans="1:33" ht="12.75">
      <c r="A12" s="101">
        <v>41487</v>
      </c>
      <c r="B12" s="104">
        <v>10</v>
      </c>
      <c r="C12" s="83" t="s">
        <v>10</v>
      </c>
      <c r="D12" s="107">
        <v>12195</v>
      </c>
      <c r="E12" s="87">
        <v>44855</v>
      </c>
      <c r="F12" s="87"/>
      <c r="G12" s="87">
        <v>20262</v>
      </c>
      <c r="H12" s="87"/>
      <c r="I12" s="87"/>
      <c r="J12" s="87">
        <v>2558</v>
      </c>
      <c r="K12" s="87">
        <v>490</v>
      </c>
      <c r="L12" s="87">
        <v>1183</v>
      </c>
      <c r="M12" s="84">
        <f t="shared" si="2"/>
        <v>81543</v>
      </c>
      <c r="N12" s="88"/>
      <c r="O12" s="87">
        <v>6859</v>
      </c>
      <c r="P12" s="87">
        <v>26628</v>
      </c>
      <c r="Q12" s="87">
        <v>29508</v>
      </c>
      <c r="R12" s="87">
        <v>16625</v>
      </c>
      <c r="S12" s="87"/>
      <c r="T12" s="87">
        <v>26297</v>
      </c>
      <c r="U12" s="87"/>
      <c r="V12" s="87">
        <v>1069</v>
      </c>
      <c r="W12" s="87">
        <v>6376</v>
      </c>
      <c r="X12" s="84">
        <f t="shared" si="1"/>
        <v>113362</v>
      </c>
      <c r="Y12" s="124"/>
      <c r="Z12" s="128">
        <f t="shared" si="0"/>
        <v>-31819</v>
      </c>
      <c r="AG12" s="85"/>
    </row>
    <row r="13" spans="1:33" ht="12.75">
      <c r="A13" s="101">
        <v>41456</v>
      </c>
      <c r="B13" s="104">
        <v>11</v>
      </c>
      <c r="C13" s="83" t="s">
        <v>2</v>
      </c>
      <c r="D13" s="107">
        <v>1008959</v>
      </c>
      <c r="E13" s="87">
        <v>958107</v>
      </c>
      <c r="F13" s="87">
        <v>32916</v>
      </c>
      <c r="G13" s="87">
        <v>5000</v>
      </c>
      <c r="H13" s="87"/>
      <c r="I13" s="87">
        <v>154012</v>
      </c>
      <c r="J13" s="87">
        <v>9705</v>
      </c>
      <c r="K13" s="87">
        <v>10175</v>
      </c>
      <c r="L13" s="87">
        <v>14538</v>
      </c>
      <c r="M13" s="84">
        <f t="shared" si="2"/>
        <v>2193412</v>
      </c>
      <c r="N13" s="88">
        <v>213679</v>
      </c>
      <c r="O13" s="87">
        <v>276552</v>
      </c>
      <c r="P13" s="87">
        <v>965640</v>
      </c>
      <c r="Q13" s="87">
        <v>447446</v>
      </c>
      <c r="R13" s="87">
        <v>260606</v>
      </c>
      <c r="S13" s="87">
        <v>108704</v>
      </c>
      <c r="T13" s="87"/>
      <c r="U13" s="87"/>
      <c r="V13" s="87">
        <v>10821</v>
      </c>
      <c r="W13" s="87"/>
      <c r="X13" s="84">
        <f t="shared" si="1"/>
        <v>2283448</v>
      </c>
      <c r="Y13" s="124"/>
      <c r="Z13" s="128">
        <f t="shared" si="0"/>
        <v>-90036</v>
      </c>
      <c r="AG13" s="85"/>
    </row>
    <row r="14" spans="1:33" ht="12.75">
      <c r="A14" s="101">
        <v>41495</v>
      </c>
      <c r="B14" s="104">
        <v>12</v>
      </c>
      <c r="C14" s="83" t="s">
        <v>144</v>
      </c>
      <c r="D14" s="107">
        <v>6630</v>
      </c>
      <c r="E14" s="87">
        <v>9733</v>
      </c>
      <c r="F14" s="87">
        <v>985</v>
      </c>
      <c r="G14" s="87"/>
      <c r="H14" s="87"/>
      <c r="I14" s="87"/>
      <c r="J14" s="87">
        <v>58</v>
      </c>
      <c r="K14" s="87"/>
      <c r="L14" s="87">
        <v>4350</v>
      </c>
      <c r="M14" s="84">
        <f t="shared" si="2"/>
        <v>21756</v>
      </c>
      <c r="N14" s="88"/>
      <c r="O14" s="87">
        <v>1629</v>
      </c>
      <c r="P14" s="87">
        <v>3276</v>
      </c>
      <c r="Q14" s="87">
        <v>4742</v>
      </c>
      <c r="R14" s="87">
        <v>5829</v>
      </c>
      <c r="S14" s="87"/>
      <c r="T14" s="87"/>
      <c r="U14" s="87"/>
      <c r="V14" s="87">
        <v>365</v>
      </c>
      <c r="W14" s="87">
        <v>176</v>
      </c>
      <c r="X14" s="84">
        <f t="shared" si="1"/>
        <v>16017</v>
      </c>
      <c r="Y14" s="124"/>
      <c r="Z14" s="128">
        <f t="shared" si="0"/>
        <v>5739</v>
      </c>
      <c r="AG14" s="85"/>
    </row>
    <row r="15" spans="1:33" ht="12.75">
      <c r="A15" s="101">
        <v>41519</v>
      </c>
      <c r="B15" s="104">
        <v>13</v>
      </c>
      <c r="C15" s="83" t="s">
        <v>40</v>
      </c>
      <c r="D15" s="107">
        <v>6308</v>
      </c>
      <c r="E15" s="87">
        <v>3056</v>
      </c>
      <c r="F15" s="87"/>
      <c r="G15" s="87"/>
      <c r="H15" s="87"/>
      <c r="I15" s="87"/>
      <c r="J15" s="87">
        <v>11</v>
      </c>
      <c r="K15" s="87"/>
      <c r="L15" s="87">
        <v>400</v>
      </c>
      <c r="M15" s="84">
        <f t="shared" si="2"/>
        <v>9775</v>
      </c>
      <c r="N15" s="88"/>
      <c r="O15" s="87"/>
      <c r="P15" s="87">
        <v>9838</v>
      </c>
      <c r="Q15" s="87"/>
      <c r="R15" s="87">
        <v>6373</v>
      </c>
      <c r="S15" s="87"/>
      <c r="T15" s="87"/>
      <c r="U15" s="87"/>
      <c r="V15" s="87"/>
      <c r="W15" s="87"/>
      <c r="X15" s="84">
        <f t="shared" si="1"/>
        <v>16211</v>
      </c>
      <c r="Y15" s="124"/>
      <c r="Z15" s="128">
        <f t="shared" si="0"/>
        <v>-6436</v>
      </c>
      <c r="AG15" s="85"/>
    </row>
    <row r="16" spans="1:33" ht="12.75">
      <c r="A16" s="101">
        <v>41514</v>
      </c>
      <c r="B16" s="104">
        <v>14</v>
      </c>
      <c r="C16" s="83" t="s">
        <v>145</v>
      </c>
      <c r="D16" s="107">
        <v>247403</v>
      </c>
      <c r="E16" s="87">
        <v>569546</v>
      </c>
      <c r="F16" s="87">
        <v>181213</v>
      </c>
      <c r="G16" s="87"/>
      <c r="H16" s="87">
        <v>163404</v>
      </c>
      <c r="I16" s="87">
        <v>11041</v>
      </c>
      <c r="J16" s="87">
        <v>12589</v>
      </c>
      <c r="K16" s="87">
        <v>1936</v>
      </c>
      <c r="L16" s="87">
        <v>140035</v>
      </c>
      <c r="M16" s="84">
        <f t="shared" si="2"/>
        <v>1327167</v>
      </c>
      <c r="N16" s="88">
        <v>100859</v>
      </c>
      <c r="O16" s="87">
        <v>130013</v>
      </c>
      <c r="P16" s="87">
        <v>243066</v>
      </c>
      <c r="Q16" s="87">
        <v>358489</v>
      </c>
      <c r="R16" s="87">
        <v>96089</v>
      </c>
      <c r="S16" s="87">
        <v>9764</v>
      </c>
      <c r="T16" s="87">
        <v>4391</v>
      </c>
      <c r="U16" s="87">
        <v>149710</v>
      </c>
      <c r="V16" s="87">
        <v>5033</v>
      </c>
      <c r="W16" s="87"/>
      <c r="X16" s="84">
        <f>SUM(N16:W16)</f>
        <v>1097414</v>
      </c>
      <c r="Y16" s="124"/>
      <c r="Z16" s="128">
        <f t="shared" si="0"/>
        <v>229753</v>
      </c>
      <c r="AG16" s="85"/>
    </row>
    <row r="17" spans="1:33" ht="12.75">
      <c r="A17" s="101">
        <v>41473</v>
      </c>
      <c r="B17" s="104">
        <v>15</v>
      </c>
      <c r="C17" s="83" t="s">
        <v>146</v>
      </c>
      <c r="D17" s="107">
        <v>56131</v>
      </c>
      <c r="E17" s="87">
        <v>554513</v>
      </c>
      <c r="F17" s="87">
        <v>125676</v>
      </c>
      <c r="G17" s="87">
        <v>241545</v>
      </c>
      <c r="H17" s="87">
        <v>26585</v>
      </c>
      <c r="I17" s="87">
        <v>143</v>
      </c>
      <c r="J17" s="87">
        <v>18804</v>
      </c>
      <c r="K17" s="87"/>
      <c r="L17" s="87">
        <v>4124</v>
      </c>
      <c r="M17" s="84">
        <f t="shared" si="2"/>
        <v>1027521</v>
      </c>
      <c r="N17" s="88">
        <v>67391</v>
      </c>
      <c r="O17" s="87">
        <v>99198</v>
      </c>
      <c r="P17" s="87">
        <v>390570</v>
      </c>
      <c r="Q17" s="87">
        <v>20532</v>
      </c>
      <c r="R17" s="87">
        <v>134939</v>
      </c>
      <c r="S17" s="87">
        <v>143</v>
      </c>
      <c r="T17" s="87"/>
      <c r="U17" s="87"/>
      <c r="V17" s="87">
        <v>664</v>
      </c>
      <c r="W17" s="87">
        <v>8526</v>
      </c>
      <c r="X17" s="84">
        <f t="shared" si="1"/>
        <v>721963</v>
      </c>
      <c r="Y17" s="124"/>
      <c r="Z17" s="128">
        <f t="shared" si="0"/>
        <v>305558</v>
      </c>
      <c r="AA17" s="126"/>
      <c r="AG17" s="85"/>
    </row>
    <row r="18" spans="1:33" ht="12.75">
      <c r="A18" s="101">
        <v>41493</v>
      </c>
      <c r="B18" s="104">
        <v>16</v>
      </c>
      <c r="C18" s="83" t="s">
        <v>147</v>
      </c>
      <c r="D18" s="107">
        <v>228541</v>
      </c>
      <c r="E18" s="87">
        <v>36820</v>
      </c>
      <c r="F18" s="87"/>
      <c r="G18" s="87">
        <v>746</v>
      </c>
      <c r="H18" s="87">
        <v>2902</v>
      </c>
      <c r="I18" s="87">
        <v>59342</v>
      </c>
      <c r="J18" s="87">
        <v>1986</v>
      </c>
      <c r="K18" s="87">
        <v>3</v>
      </c>
      <c r="L18" s="87">
        <v>400</v>
      </c>
      <c r="M18" s="84">
        <f t="shared" si="2"/>
        <v>330740</v>
      </c>
      <c r="N18" s="88">
        <v>13643</v>
      </c>
      <c r="O18" s="87">
        <v>68340</v>
      </c>
      <c r="P18" s="87">
        <v>183076</v>
      </c>
      <c r="Q18" s="87">
        <v>153409</v>
      </c>
      <c r="R18" s="87">
        <v>20969</v>
      </c>
      <c r="S18" s="87">
        <v>5571</v>
      </c>
      <c r="T18" s="87">
        <v>16393</v>
      </c>
      <c r="U18" s="87"/>
      <c r="V18" s="87"/>
      <c r="W18" s="87"/>
      <c r="X18" s="84">
        <f t="shared" si="1"/>
        <v>461401</v>
      </c>
      <c r="Y18" s="124"/>
      <c r="Z18" s="128">
        <f t="shared" si="0"/>
        <v>-130661</v>
      </c>
      <c r="AG18" s="85"/>
    </row>
    <row r="19" spans="1:33" ht="12.75">
      <c r="A19" s="101">
        <v>41493</v>
      </c>
      <c r="B19" s="104">
        <v>17</v>
      </c>
      <c r="C19" s="83" t="s">
        <v>148</v>
      </c>
      <c r="D19" s="107">
        <v>722</v>
      </c>
      <c r="E19" s="87">
        <v>15572</v>
      </c>
      <c r="F19" s="87">
        <v>724</v>
      </c>
      <c r="G19" s="87"/>
      <c r="H19" s="87">
        <v>4050</v>
      </c>
      <c r="I19" s="87"/>
      <c r="J19" s="87">
        <v>2365</v>
      </c>
      <c r="K19" s="87">
        <v>250</v>
      </c>
      <c r="L19" s="87"/>
      <c r="M19" s="84">
        <f t="shared" si="2"/>
        <v>23683</v>
      </c>
      <c r="N19" s="88">
        <v>10311</v>
      </c>
      <c r="O19" s="87">
        <v>2681</v>
      </c>
      <c r="P19" s="87">
        <v>2756</v>
      </c>
      <c r="Q19" s="87">
        <v>7390</v>
      </c>
      <c r="R19" s="87">
        <v>5716</v>
      </c>
      <c r="S19" s="87"/>
      <c r="T19" s="87"/>
      <c r="U19" s="87"/>
      <c r="V19" s="87"/>
      <c r="W19" s="87"/>
      <c r="X19" s="84">
        <f t="shared" si="1"/>
        <v>28854</v>
      </c>
      <c r="Y19" s="124"/>
      <c r="Z19" s="128">
        <f t="shared" si="0"/>
        <v>-5171</v>
      </c>
      <c r="AG19" s="85"/>
    </row>
    <row r="20" spans="1:33" ht="12.75">
      <c r="A20" s="101">
        <v>41495</v>
      </c>
      <c r="B20" s="104">
        <v>18</v>
      </c>
      <c r="C20" s="83" t="s">
        <v>149</v>
      </c>
      <c r="D20" s="107">
        <v>3444</v>
      </c>
      <c r="E20" s="87">
        <v>13894</v>
      </c>
      <c r="F20" s="87"/>
      <c r="G20" s="87">
        <v>65</v>
      </c>
      <c r="H20" s="87"/>
      <c r="I20" s="87"/>
      <c r="J20" s="87">
        <v>36</v>
      </c>
      <c r="K20" s="87"/>
      <c r="L20" s="87"/>
      <c r="M20" s="84">
        <f t="shared" si="2"/>
        <v>17439</v>
      </c>
      <c r="N20" s="88"/>
      <c r="O20" s="87">
        <v>2438</v>
      </c>
      <c r="P20" s="87">
        <v>7758</v>
      </c>
      <c r="Q20" s="87"/>
      <c r="R20" s="87">
        <v>5954</v>
      </c>
      <c r="S20" s="87"/>
      <c r="T20" s="87"/>
      <c r="U20" s="87"/>
      <c r="V20" s="87">
        <v>510</v>
      </c>
      <c r="W20" s="87">
        <v>226</v>
      </c>
      <c r="X20" s="84">
        <f t="shared" si="1"/>
        <v>16886</v>
      </c>
      <c r="Y20" s="124"/>
      <c r="Z20" s="128">
        <f t="shared" si="0"/>
        <v>553</v>
      </c>
      <c r="AG20" s="85"/>
    </row>
    <row r="21" spans="1:33" ht="12.75">
      <c r="A21" s="101">
        <v>41495</v>
      </c>
      <c r="B21" s="104">
        <v>19</v>
      </c>
      <c r="C21" s="83" t="s">
        <v>150</v>
      </c>
      <c r="D21" s="107">
        <v>11648</v>
      </c>
      <c r="E21" s="87">
        <v>3847</v>
      </c>
      <c r="F21" s="87">
        <v>620</v>
      </c>
      <c r="G21" s="87"/>
      <c r="H21" s="87"/>
      <c r="I21" s="87"/>
      <c r="J21" s="87">
        <v>63</v>
      </c>
      <c r="K21" s="87"/>
      <c r="L21" s="87"/>
      <c r="M21" s="84">
        <f t="shared" si="2"/>
        <v>16178</v>
      </c>
      <c r="N21" s="88"/>
      <c r="O21" s="87">
        <v>1804</v>
      </c>
      <c r="P21" s="87">
        <v>7351</v>
      </c>
      <c r="Q21" s="87">
        <v>2733</v>
      </c>
      <c r="R21" s="87">
        <v>7577</v>
      </c>
      <c r="S21" s="87"/>
      <c r="T21" s="87"/>
      <c r="U21" s="87"/>
      <c r="V21" s="87">
        <v>491</v>
      </c>
      <c r="W21" s="87">
        <v>180</v>
      </c>
      <c r="X21" s="84">
        <f t="shared" si="1"/>
        <v>20136</v>
      </c>
      <c r="Y21" s="124"/>
      <c r="Z21" s="128">
        <f t="shared" si="0"/>
        <v>-3958</v>
      </c>
      <c r="AG21" s="85"/>
    </row>
    <row r="22" spans="1:33" ht="12.75">
      <c r="A22" s="101">
        <v>41515</v>
      </c>
      <c r="B22" s="104">
        <v>20</v>
      </c>
      <c r="C22" s="83" t="s">
        <v>151</v>
      </c>
      <c r="D22" s="107">
        <v>11891</v>
      </c>
      <c r="E22" s="87">
        <v>43205</v>
      </c>
      <c r="F22" s="87"/>
      <c r="G22" s="87"/>
      <c r="H22" s="87"/>
      <c r="I22" s="87">
        <v>8512</v>
      </c>
      <c r="J22" s="87">
        <v>713</v>
      </c>
      <c r="K22" s="87"/>
      <c r="L22" s="87"/>
      <c r="M22" s="84">
        <f t="shared" si="2"/>
        <v>64321</v>
      </c>
      <c r="N22" s="88"/>
      <c r="O22" s="87">
        <v>5276</v>
      </c>
      <c r="P22" s="87">
        <v>7112</v>
      </c>
      <c r="Q22" s="87">
        <v>12211</v>
      </c>
      <c r="R22" s="87">
        <v>13103</v>
      </c>
      <c r="S22" s="87"/>
      <c r="T22" s="87">
        <v>12482</v>
      </c>
      <c r="U22" s="87"/>
      <c r="V22" s="87"/>
      <c r="W22" s="87">
        <v>2897</v>
      </c>
      <c r="X22" s="84">
        <f t="shared" si="1"/>
        <v>53081</v>
      </c>
      <c r="Y22" s="124"/>
      <c r="Z22" s="128">
        <f t="shared" si="0"/>
        <v>11240</v>
      </c>
      <c r="AG22" s="85"/>
    </row>
    <row r="23" spans="1:33" ht="12.75">
      <c r="A23" s="101">
        <v>41519</v>
      </c>
      <c r="B23" s="104">
        <v>21</v>
      </c>
      <c r="C23" s="83" t="s">
        <v>30</v>
      </c>
      <c r="D23" s="107">
        <v>3161</v>
      </c>
      <c r="E23" s="87">
        <v>2631</v>
      </c>
      <c r="F23" s="87">
        <v>3000</v>
      </c>
      <c r="G23" s="87"/>
      <c r="H23" s="87"/>
      <c r="I23" s="87"/>
      <c r="J23" s="87"/>
      <c r="K23" s="87"/>
      <c r="L23" s="87"/>
      <c r="M23" s="84">
        <f t="shared" si="2"/>
        <v>8792</v>
      </c>
      <c r="N23" s="88"/>
      <c r="O23" s="87">
        <v>1578</v>
      </c>
      <c r="P23" s="87"/>
      <c r="Q23" s="87">
        <v>3809</v>
      </c>
      <c r="R23" s="87">
        <v>1826</v>
      </c>
      <c r="S23" s="87"/>
      <c r="T23" s="87"/>
      <c r="U23" s="87"/>
      <c r="V23" s="87"/>
      <c r="W23" s="87"/>
      <c r="X23" s="84">
        <f t="shared" si="1"/>
        <v>7213</v>
      </c>
      <c r="Y23" s="124"/>
      <c r="Z23" s="128">
        <f t="shared" si="0"/>
        <v>1579</v>
      </c>
      <c r="AG23" s="85"/>
    </row>
    <row r="24" spans="1:33" ht="12.75">
      <c r="A24" s="101">
        <v>41495</v>
      </c>
      <c r="B24" s="104">
        <v>22</v>
      </c>
      <c r="C24" s="83" t="s">
        <v>83</v>
      </c>
      <c r="D24" s="107">
        <v>63894</v>
      </c>
      <c r="E24" s="87">
        <v>6414</v>
      </c>
      <c r="F24" s="87">
        <v>2482</v>
      </c>
      <c r="G24" s="87">
        <v>1711</v>
      </c>
      <c r="H24" s="87"/>
      <c r="I24" s="87"/>
      <c r="J24" s="87">
        <v>254</v>
      </c>
      <c r="K24" s="87">
        <v>16</v>
      </c>
      <c r="L24" s="87">
        <v>3538</v>
      </c>
      <c r="M24" s="84">
        <f t="shared" si="2"/>
        <v>78309</v>
      </c>
      <c r="N24" s="88"/>
      <c r="O24" s="87">
        <v>8693</v>
      </c>
      <c r="P24" s="87">
        <v>27878</v>
      </c>
      <c r="Q24" s="87">
        <v>25372</v>
      </c>
      <c r="R24" s="87">
        <v>11431</v>
      </c>
      <c r="S24" s="87"/>
      <c r="T24" s="87"/>
      <c r="U24" s="87"/>
      <c r="V24" s="87">
        <v>661</v>
      </c>
      <c r="W24" s="87">
        <v>192</v>
      </c>
      <c r="X24" s="84">
        <f t="shared" si="1"/>
        <v>74227</v>
      </c>
      <c r="Y24" s="124"/>
      <c r="Z24" s="128">
        <f t="shared" si="0"/>
        <v>4082</v>
      </c>
      <c r="AG24" s="85"/>
    </row>
    <row r="25" spans="1:33" ht="12.75">
      <c r="A25" s="101">
        <v>41487</v>
      </c>
      <c r="B25" s="104">
        <v>23</v>
      </c>
      <c r="C25" s="83" t="s">
        <v>152</v>
      </c>
      <c r="D25" s="107">
        <v>130832</v>
      </c>
      <c r="E25" s="87">
        <v>810409</v>
      </c>
      <c r="F25" s="87">
        <v>19700</v>
      </c>
      <c r="G25" s="87"/>
      <c r="H25" s="87">
        <v>3178</v>
      </c>
      <c r="I25" s="87">
        <v>350325</v>
      </c>
      <c r="J25" s="87">
        <v>198</v>
      </c>
      <c r="K25" s="87">
        <v>9762</v>
      </c>
      <c r="L25" s="87">
        <v>15488</v>
      </c>
      <c r="M25" s="84">
        <f t="shared" si="2"/>
        <v>1339892</v>
      </c>
      <c r="N25" s="88">
        <v>3178</v>
      </c>
      <c r="O25" s="87">
        <v>306636</v>
      </c>
      <c r="P25" s="87">
        <v>347776</v>
      </c>
      <c r="Q25" s="87">
        <v>356140</v>
      </c>
      <c r="R25" s="87">
        <v>161837</v>
      </c>
      <c r="S25" s="87">
        <v>135052</v>
      </c>
      <c r="T25" s="87">
        <v>14060</v>
      </c>
      <c r="U25" s="87"/>
      <c r="V25" s="87">
        <v>6413</v>
      </c>
      <c r="W25" s="87"/>
      <c r="X25" s="84">
        <f t="shared" si="1"/>
        <v>1331092</v>
      </c>
      <c r="Y25" s="124"/>
      <c r="Z25" s="128">
        <f t="shared" si="0"/>
        <v>8800</v>
      </c>
      <c r="AG25" s="85"/>
    </row>
    <row r="26" spans="1:33" ht="12.75">
      <c r="A26" s="101">
        <v>41507</v>
      </c>
      <c r="B26" s="104">
        <v>24</v>
      </c>
      <c r="C26" s="83" t="s">
        <v>11</v>
      </c>
      <c r="D26" s="107">
        <v>10884</v>
      </c>
      <c r="E26" s="87">
        <v>15873</v>
      </c>
      <c r="F26" s="87"/>
      <c r="G26" s="87"/>
      <c r="H26" s="87"/>
      <c r="I26" s="87"/>
      <c r="J26" s="87">
        <v>35</v>
      </c>
      <c r="K26" s="87"/>
      <c r="L26" s="87"/>
      <c r="M26" s="84">
        <f t="shared" si="2"/>
        <v>26792</v>
      </c>
      <c r="N26" s="88"/>
      <c r="O26" s="87">
        <v>3268</v>
      </c>
      <c r="P26" s="87">
        <v>13498</v>
      </c>
      <c r="Q26" s="87">
        <v>5706</v>
      </c>
      <c r="R26" s="87">
        <v>4814</v>
      </c>
      <c r="S26" s="87"/>
      <c r="T26" s="87"/>
      <c r="U26" s="87"/>
      <c r="V26" s="87"/>
      <c r="W26" s="87"/>
      <c r="X26" s="84">
        <f t="shared" si="1"/>
        <v>27286</v>
      </c>
      <c r="Y26" s="124"/>
      <c r="Z26" s="128">
        <f t="shared" si="0"/>
        <v>-494</v>
      </c>
      <c r="AG26" s="85"/>
    </row>
    <row r="27" spans="1:33" ht="12.75">
      <c r="A27" s="101">
        <v>41487</v>
      </c>
      <c r="B27" s="104">
        <v>25</v>
      </c>
      <c r="C27" s="83" t="s">
        <v>153</v>
      </c>
      <c r="D27" s="107">
        <v>134943</v>
      </c>
      <c r="E27" s="87">
        <v>471145</v>
      </c>
      <c r="F27" s="87"/>
      <c r="G27" s="87"/>
      <c r="H27" s="87">
        <v>47461</v>
      </c>
      <c r="I27" s="87">
        <v>110525</v>
      </c>
      <c r="J27" s="87">
        <v>2152</v>
      </c>
      <c r="K27" s="87"/>
      <c r="L27" s="87">
        <v>22924</v>
      </c>
      <c r="M27" s="84">
        <f t="shared" si="2"/>
        <v>789150</v>
      </c>
      <c r="N27" s="88">
        <v>4790</v>
      </c>
      <c r="O27" s="87">
        <v>218880</v>
      </c>
      <c r="P27" s="87">
        <v>220424</v>
      </c>
      <c r="Q27" s="87">
        <v>117052</v>
      </c>
      <c r="R27" s="87">
        <v>135988</v>
      </c>
      <c r="S27" s="87"/>
      <c r="T27" s="87">
        <v>93962</v>
      </c>
      <c r="U27" s="87">
        <v>47461</v>
      </c>
      <c r="V27" s="87">
        <v>5017</v>
      </c>
      <c r="W27" s="87">
        <v>8707</v>
      </c>
      <c r="X27" s="84">
        <f t="shared" si="1"/>
        <v>852281</v>
      </c>
      <c r="Y27" s="124"/>
      <c r="Z27" s="128">
        <f t="shared" si="0"/>
        <v>-63131</v>
      </c>
      <c r="AG27" s="85"/>
    </row>
    <row r="28" spans="1:33" ht="12.75">
      <c r="A28" s="101">
        <v>41487</v>
      </c>
      <c r="B28" s="104">
        <v>26</v>
      </c>
      <c r="C28" s="83" t="s">
        <v>154</v>
      </c>
      <c r="D28" s="107">
        <v>81755</v>
      </c>
      <c r="E28" s="87">
        <v>37745</v>
      </c>
      <c r="F28" s="87"/>
      <c r="G28" s="87"/>
      <c r="H28" s="87"/>
      <c r="I28" s="87">
        <v>3650</v>
      </c>
      <c r="J28" s="87">
        <v>1774</v>
      </c>
      <c r="K28" s="87">
        <v>284</v>
      </c>
      <c r="L28" s="87"/>
      <c r="M28" s="84">
        <f t="shared" si="2"/>
        <v>125208</v>
      </c>
      <c r="N28" s="88"/>
      <c r="O28" s="87">
        <v>3125</v>
      </c>
      <c r="P28" s="87">
        <v>42739</v>
      </c>
      <c r="Q28" s="87">
        <v>53040</v>
      </c>
      <c r="R28" s="87">
        <v>22149</v>
      </c>
      <c r="S28" s="87">
        <v>3273</v>
      </c>
      <c r="T28" s="87"/>
      <c r="U28" s="87"/>
      <c r="V28" s="87"/>
      <c r="W28" s="87"/>
      <c r="X28" s="84">
        <v>124326</v>
      </c>
      <c r="Y28" s="124"/>
      <c r="Z28" s="128">
        <f t="shared" si="0"/>
        <v>882</v>
      </c>
      <c r="AG28" s="85"/>
    </row>
    <row r="29" spans="1:33" ht="12.75">
      <c r="A29" s="101">
        <v>41522</v>
      </c>
      <c r="B29" s="104">
        <v>27</v>
      </c>
      <c r="C29" s="83" t="s">
        <v>155</v>
      </c>
      <c r="D29" s="107">
        <v>374</v>
      </c>
      <c r="E29" s="87">
        <v>3500</v>
      </c>
      <c r="F29" s="87">
        <v>1123</v>
      </c>
      <c r="G29" s="87"/>
      <c r="H29" s="87"/>
      <c r="I29" s="87"/>
      <c r="J29" s="87">
        <v>35</v>
      </c>
      <c r="K29" s="87"/>
      <c r="L29" s="87">
        <v>20</v>
      </c>
      <c r="M29" s="84">
        <f t="shared" si="2"/>
        <v>5052</v>
      </c>
      <c r="N29" s="88"/>
      <c r="O29" s="87">
        <v>210</v>
      </c>
      <c r="P29" s="87">
        <v>3356</v>
      </c>
      <c r="Q29" s="87"/>
      <c r="R29" s="87">
        <v>2960</v>
      </c>
      <c r="S29" s="87"/>
      <c r="T29" s="87"/>
      <c r="U29" s="87"/>
      <c r="V29" s="87"/>
      <c r="W29" s="87">
        <v>4</v>
      </c>
      <c r="X29" s="84">
        <f t="shared" si="1"/>
        <v>6530</v>
      </c>
      <c r="Y29" s="124"/>
      <c r="Z29" s="128">
        <f t="shared" si="0"/>
        <v>-1478</v>
      </c>
      <c r="AG29" s="85"/>
    </row>
    <row r="30" spans="1:33" ht="12.75">
      <c r="A30" s="101">
        <v>41494</v>
      </c>
      <c r="B30" s="104">
        <v>28</v>
      </c>
      <c r="C30" s="83" t="s">
        <v>156</v>
      </c>
      <c r="D30" s="107">
        <v>13902</v>
      </c>
      <c r="E30" s="87">
        <v>6355</v>
      </c>
      <c r="F30" s="87">
        <v>18149</v>
      </c>
      <c r="G30" s="87"/>
      <c r="H30" s="87"/>
      <c r="I30" s="87"/>
      <c r="J30" s="87">
        <v>3889</v>
      </c>
      <c r="K30" s="87"/>
      <c r="L30" s="87">
        <v>14114</v>
      </c>
      <c r="M30" s="84">
        <f>SUM(D30:L30)</f>
        <v>56409</v>
      </c>
      <c r="N30" s="88"/>
      <c r="O30" s="87">
        <v>4821</v>
      </c>
      <c r="P30" s="87">
        <v>35987</v>
      </c>
      <c r="Q30" s="87"/>
      <c r="R30" s="87">
        <v>11707</v>
      </c>
      <c r="S30" s="87"/>
      <c r="T30" s="87"/>
      <c r="U30" s="87"/>
      <c r="V30" s="87"/>
      <c r="W30" s="87">
        <v>5502</v>
      </c>
      <c r="X30" s="84">
        <f>SUM(N30:W30)</f>
        <v>58017</v>
      </c>
      <c r="Y30" s="124"/>
      <c r="Z30" s="128">
        <f t="shared" si="0"/>
        <v>-1608</v>
      </c>
      <c r="AG30" s="85"/>
    </row>
    <row r="31" spans="1:33" ht="12.75">
      <c r="A31" s="101">
        <v>41514</v>
      </c>
      <c r="B31" s="104">
        <v>29</v>
      </c>
      <c r="C31" s="83" t="s">
        <v>84</v>
      </c>
      <c r="D31" s="107">
        <v>133394</v>
      </c>
      <c r="E31" s="87">
        <v>135755</v>
      </c>
      <c r="F31" s="87">
        <v>75980</v>
      </c>
      <c r="G31" s="87"/>
      <c r="H31" s="87">
        <v>72988</v>
      </c>
      <c r="I31" s="87"/>
      <c r="J31" s="87"/>
      <c r="K31" s="87"/>
      <c r="L31" s="87">
        <v>1454</v>
      </c>
      <c r="M31" s="84">
        <f t="shared" si="2"/>
        <v>419571</v>
      </c>
      <c r="N31" s="88">
        <v>73280</v>
      </c>
      <c r="O31" s="87">
        <v>67971</v>
      </c>
      <c r="P31" s="87">
        <v>43347</v>
      </c>
      <c r="Q31" s="87">
        <v>98729</v>
      </c>
      <c r="R31" s="87">
        <v>67106</v>
      </c>
      <c r="S31" s="87"/>
      <c r="T31" s="87">
        <v>12234</v>
      </c>
      <c r="U31" s="87"/>
      <c r="V31" s="87">
        <v>2500</v>
      </c>
      <c r="W31" s="87"/>
      <c r="X31" s="84">
        <f>SUM(N31:W31)</f>
        <v>365167</v>
      </c>
      <c r="Y31" s="124"/>
      <c r="Z31" s="128">
        <f t="shared" si="0"/>
        <v>54404</v>
      </c>
      <c r="AG31" s="85"/>
    </row>
    <row r="32" spans="1:33" ht="12.75">
      <c r="A32" s="101">
        <v>41519</v>
      </c>
      <c r="B32" s="104"/>
      <c r="C32" s="83" t="s">
        <v>388</v>
      </c>
      <c r="D32" s="107">
        <v>7719</v>
      </c>
      <c r="E32" s="87">
        <v>73932</v>
      </c>
      <c r="F32" s="87">
        <v>5220</v>
      </c>
      <c r="G32" s="87"/>
      <c r="H32" s="87"/>
      <c r="I32" s="87"/>
      <c r="J32" s="87"/>
      <c r="K32" s="87"/>
      <c r="L32" s="87"/>
      <c r="M32" s="84">
        <f>SUM(D32:L32)</f>
        <v>86871</v>
      </c>
      <c r="N32" s="88"/>
      <c r="O32" s="87">
        <v>46858</v>
      </c>
      <c r="P32" s="87"/>
      <c r="Q32" s="87">
        <v>33750</v>
      </c>
      <c r="R32" s="87">
        <v>3994</v>
      </c>
      <c r="S32" s="87"/>
      <c r="T32" s="87"/>
      <c r="U32" s="87"/>
      <c r="V32" s="87"/>
      <c r="W32" s="87"/>
      <c r="X32" s="84">
        <f>SUM(N32:W32)</f>
        <v>84602</v>
      </c>
      <c r="Y32" s="124"/>
      <c r="Z32" s="128">
        <f t="shared" si="0"/>
        <v>2269</v>
      </c>
      <c r="AG32" s="85"/>
    </row>
    <row r="33" spans="1:33" ht="12.75">
      <c r="A33" s="101">
        <v>41487</v>
      </c>
      <c r="B33" s="104">
        <v>30</v>
      </c>
      <c r="C33" s="83" t="s">
        <v>3</v>
      </c>
      <c r="D33" s="107">
        <v>55757</v>
      </c>
      <c r="E33" s="87">
        <v>270755</v>
      </c>
      <c r="F33" s="87">
        <v>55348</v>
      </c>
      <c r="G33" s="87"/>
      <c r="H33" s="87"/>
      <c r="I33" s="87">
        <v>22584</v>
      </c>
      <c r="J33" s="87">
        <v>8491</v>
      </c>
      <c r="K33" s="87">
        <v>135</v>
      </c>
      <c r="L33" s="87"/>
      <c r="M33" s="84">
        <f t="shared" si="2"/>
        <v>413070</v>
      </c>
      <c r="N33" s="88"/>
      <c r="O33" s="87">
        <v>44915</v>
      </c>
      <c r="P33" s="87">
        <v>150383</v>
      </c>
      <c r="Q33" s="87">
        <v>115907</v>
      </c>
      <c r="R33" s="87">
        <v>50152</v>
      </c>
      <c r="S33" s="87">
        <v>20770</v>
      </c>
      <c r="T33" s="87"/>
      <c r="U33" s="87"/>
      <c r="V33" s="87"/>
      <c r="W33" s="87"/>
      <c r="X33" s="84">
        <f t="shared" si="1"/>
        <v>382127</v>
      </c>
      <c r="Y33" s="124"/>
      <c r="Z33" s="128">
        <f t="shared" si="0"/>
        <v>30943</v>
      </c>
      <c r="AG33" s="85"/>
    </row>
    <row r="34" spans="1:33" ht="12.75">
      <c r="A34" s="101">
        <v>41495</v>
      </c>
      <c r="B34" s="104">
        <v>31</v>
      </c>
      <c r="C34" s="83" t="s">
        <v>221</v>
      </c>
      <c r="D34" s="107">
        <v>29636</v>
      </c>
      <c r="E34" s="87">
        <v>2319</v>
      </c>
      <c r="F34" s="87"/>
      <c r="G34" s="87"/>
      <c r="H34" s="87">
        <v>2275</v>
      </c>
      <c r="I34" s="87"/>
      <c r="J34" s="87">
        <v>61</v>
      </c>
      <c r="K34" s="87"/>
      <c r="L34" s="87">
        <v>2780</v>
      </c>
      <c r="M34" s="84">
        <f t="shared" si="2"/>
        <v>37071</v>
      </c>
      <c r="N34" s="88">
        <v>5055</v>
      </c>
      <c r="O34" s="87">
        <v>3308</v>
      </c>
      <c r="P34" s="87">
        <v>5145</v>
      </c>
      <c r="Q34" s="87">
        <v>6849</v>
      </c>
      <c r="R34" s="87">
        <v>6781</v>
      </c>
      <c r="S34" s="87"/>
      <c r="T34" s="87">
        <v>7373</v>
      </c>
      <c r="U34" s="87"/>
      <c r="V34" s="87">
        <v>451</v>
      </c>
      <c r="W34" s="87">
        <v>165</v>
      </c>
      <c r="X34" s="84">
        <f t="shared" si="1"/>
        <v>35127</v>
      </c>
      <c r="Y34" s="124"/>
      <c r="Z34" s="128">
        <f t="shared" si="0"/>
        <v>1944</v>
      </c>
      <c r="AG34" s="85"/>
    </row>
    <row r="35" spans="1:33" ht="12.75">
      <c r="A35" s="101">
        <v>41459</v>
      </c>
      <c r="B35" s="104">
        <v>32</v>
      </c>
      <c r="C35" s="83" t="s">
        <v>394</v>
      </c>
      <c r="D35" s="107">
        <v>2467</v>
      </c>
      <c r="E35" s="87">
        <v>2578</v>
      </c>
      <c r="F35" s="87">
        <v>282</v>
      </c>
      <c r="G35" s="87">
        <v>662</v>
      </c>
      <c r="H35" s="87"/>
      <c r="I35" s="87">
        <v>250</v>
      </c>
      <c r="J35" s="87">
        <v>1634</v>
      </c>
      <c r="K35" s="87"/>
      <c r="L35" s="87">
        <v>20</v>
      </c>
      <c r="M35" s="84">
        <f t="shared" si="2"/>
        <v>7893</v>
      </c>
      <c r="N35" s="88"/>
      <c r="O35" s="87">
        <v>533</v>
      </c>
      <c r="P35" s="87">
        <v>448</v>
      </c>
      <c r="Q35" s="87">
        <v>5330</v>
      </c>
      <c r="R35" s="87">
        <v>3082</v>
      </c>
      <c r="S35" s="87"/>
      <c r="T35" s="87"/>
      <c r="U35" s="87"/>
      <c r="V35" s="87">
        <v>418</v>
      </c>
      <c r="W35" s="87">
        <v>591</v>
      </c>
      <c r="X35" s="84">
        <f t="shared" si="1"/>
        <v>10402</v>
      </c>
      <c r="Y35" s="124"/>
      <c r="Z35" s="128">
        <f t="shared" si="0"/>
        <v>-2509</v>
      </c>
      <c r="AG35" s="85"/>
    </row>
    <row r="36" spans="1:33" ht="12.75">
      <c r="A36" s="101">
        <v>41480</v>
      </c>
      <c r="B36" s="104">
        <v>33</v>
      </c>
      <c r="C36" s="83" t="s">
        <v>86</v>
      </c>
      <c r="D36" s="107">
        <v>37533</v>
      </c>
      <c r="E36" s="87">
        <v>232749</v>
      </c>
      <c r="F36" s="87">
        <v>29503</v>
      </c>
      <c r="G36" s="87"/>
      <c r="H36" s="87"/>
      <c r="I36" s="87">
        <v>5171</v>
      </c>
      <c r="J36" s="87">
        <v>2786</v>
      </c>
      <c r="K36" s="87"/>
      <c r="L36" s="87">
        <v>200627</v>
      </c>
      <c r="M36" s="84">
        <f t="shared" si="2"/>
        <v>508369</v>
      </c>
      <c r="N36" s="88"/>
      <c r="O36" s="87">
        <v>13796</v>
      </c>
      <c r="P36" s="87">
        <v>193901</v>
      </c>
      <c r="Q36" s="87"/>
      <c r="R36" s="87">
        <v>274202</v>
      </c>
      <c r="S36" s="87">
        <v>5171</v>
      </c>
      <c r="T36" s="87"/>
      <c r="U36" s="87"/>
      <c r="V36" s="87"/>
      <c r="W36" s="87"/>
      <c r="X36" s="84">
        <f t="shared" si="1"/>
        <v>487070</v>
      </c>
      <c r="Y36" s="124"/>
      <c r="Z36" s="128">
        <f t="shared" si="0"/>
        <v>21299</v>
      </c>
      <c r="AG36" s="89"/>
    </row>
    <row r="37" spans="1:33" ht="12.75">
      <c r="A37" s="101">
        <v>41487</v>
      </c>
      <c r="B37" s="104">
        <v>34</v>
      </c>
      <c r="C37" s="83" t="s">
        <v>13</v>
      </c>
      <c r="D37" s="107">
        <v>20183</v>
      </c>
      <c r="E37" s="87">
        <v>5184</v>
      </c>
      <c r="F37" s="87"/>
      <c r="G37" s="87"/>
      <c r="H37" s="87"/>
      <c r="I37" s="87">
        <v>1300</v>
      </c>
      <c r="J37" s="87">
        <v>3</v>
      </c>
      <c r="K37" s="87"/>
      <c r="L37" s="87"/>
      <c r="M37" s="84">
        <f t="shared" si="2"/>
        <v>26670</v>
      </c>
      <c r="N37" s="88"/>
      <c r="O37" s="87">
        <v>2453</v>
      </c>
      <c r="P37" s="87">
        <v>3995</v>
      </c>
      <c r="Q37" s="87">
        <v>7679</v>
      </c>
      <c r="R37" s="87">
        <v>8487</v>
      </c>
      <c r="S37" s="87">
        <v>1300</v>
      </c>
      <c r="T37" s="87"/>
      <c r="U37" s="87"/>
      <c r="V37" s="87">
        <v>755</v>
      </c>
      <c r="W37" s="87">
        <v>855</v>
      </c>
      <c r="X37" s="84">
        <v>25524</v>
      </c>
      <c r="Y37" s="124"/>
      <c r="Z37" s="128">
        <f t="shared" si="0"/>
        <v>1146</v>
      </c>
      <c r="AG37" s="85"/>
    </row>
    <row r="38" spans="1:33" ht="12.75">
      <c r="A38" s="101">
        <v>41520</v>
      </c>
      <c r="B38" s="104">
        <v>35</v>
      </c>
      <c r="C38" s="83" t="s">
        <v>12</v>
      </c>
      <c r="D38" s="107">
        <v>1892</v>
      </c>
      <c r="E38" s="87">
        <v>158793</v>
      </c>
      <c r="F38" s="87"/>
      <c r="G38" s="87"/>
      <c r="H38" s="87">
        <v>13221</v>
      </c>
      <c r="I38" s="87">
        <v>27211</v>
      </c>
      <c r="J38" s="87">
        <v>2287</v>
      </c>
      <c r="K38" s="87"/>
      <c r="L38" s="87">
        <v>695</v>
      </c>
      <c r="M38" s="84">
        <f t="shared" si="2"/>
        <v>204099</v>
      </c>
      <c r="N38" s="88">
        <v>105819</v>
      </c>
      <c r="O38" s="87">
        <v>68860</v>
      </c>
      <c r="P38" s="87">
        <v>34656</v>
      </c>
      <c r="Q38" s="87">
        <v>53496</v>
      </c>
      <c r="R38" s="87">
        <v>26421</v>
      </c>
      <c r="S38" s="87"/>
      <c r="T38" s="87">
        <v>7374</v>
      </c>
      <c r="U38" s="87"/>
      <c r="V38" s="87"/>
      <c r="W38" s="87"/>
      <c r="X38" s="84">
        <f t="shared" si="1"/>
        <v>296626</v>
      </c>
      <c r="Y38" s="124"/>
      <c r="Z38" s="128">
        <f t="shared" si="0"/>
        <v>-92527</v>
      </c>
      <c r="AG38" s="85"/>
    </row>
    <row r="39" spans="1:33" ht="12.75">
      <c r="A39" s="101">
        <v>41501</v>
      </c>
      <c r="B39" s="104">
        <v>37</v>
      </c>
      <c r="C39" s="83" t="s">
        <v>157</v>
      </c>
      <c r="D39" s="107">
        <v>138616</v>
      </c>
      <c r="E39" s="87">
        <v>36544</v>
      </c>
      <c r="F39" s="87">
        <v>19663</v>
      </c>
      <c r="G39" s="87"/>
      <c r="H39" s="87"/>
      <c r="I39" s="87">
        <v>16377</v>
      </c>
      <c r="J39" s="87">
        <v>148</v>
      </c>
      <c r="K39" s="87"/>
      <c r="L39" s="87">
        <v>1600</v>
      </c>
      <c r="M39" s="84">
        <f t="shared" si="2"/>
        <v>212948</v>
      </c>
      <c r="N39" s="88">
        <v>23712</v>
      </c>
      <c r="O39" s="87">
        <v>30882</v>
      </c>
      <c r="P39" s="87">
        <v>34715</v>
      </c>
      <c r="Q39" s="87">
        <v>46406</v>
      </c>
      <c r="R39" s="87">
        <v>26558</v>
      </c>
      <c r="S39" s="87"/>
      <c r="T39" s="87">
        <v>43483</v>
      </c>
      <c r="U39" s="87"/>
      <c r="V39" s="87"/>
      <c r="W39" s="87"/>
      <c r="X39" s="84">
        <f t="shared" si="1"/>
        <v>205756</v>
      </c>
      <c r="Y39" s="124"/>
      <c r="Z39" s="128">
        <f t="shared" si="0"/>
        <v>7192</v>
      </c>
      <c r="AG39" s="85"/>
    </row>
    <row r="40" spans="1:33" ht="12.75">
      <c r="A40" s="101">
        <v>41459</v>
      </c>
      <c r="B40" s="104">
        <v>38</v>
      </c>
      <c r="C40" s="83" t="s">
        <v>7</v>
      </c>
      <c r="D40" s="107">
        <v>45905</v>
      </c>
      <c r="E40" s="87">
        <v>1887</v>
      </c>
      <c r="F40" s="87">
        <v>1436</v>
      </c>
      <c r="G40" s="87"/>
      <c r="H40" s="87"/>
      <c r="I40" s="87"/>
      <c r="J40" s="87">
        <v>54</v>
      </c>
      <c r="K40" s="87">
        <v>3037</v>
      </c>
      <c r="L40" s="87">
        <v>345</v>
      </c>
      <c r="M40" s="84">
        <v>52664</v>
      </c>
      <c r="N40" s="88"/>
      <c r="O40" s="87">
        <v>8080</v>
      </c>
      <c r="P40" s="87">
        <v>14778</v>
      </c>
      <c r="Q40" s="87">
        <v>31435</v>
      </c>
      <c r="R40" s="87">
        <v>8061</v>
      </c>
      <c r="S40" s="87"/>
      <c r="T40" s="87"/>
      <c r="U40" s="87"/>
      <c r="V40" s="87"/>
      <c r="W40" s="87"/>
      <c r="X40" s="84">
        <f t="shared" si="1"/>
        <v>62354</v>
      </c>
      <c r="Y40" s="124"/>
      <c r="Z40" s="128">
        <f t="shared" si="0"/>
        <v>-9690</v>
      </c>
      <c r="AG40" s="85"/>
    </row>
    <row r="41" spans="1:33" ht="12.75">
      <c r="A41" s="101">
        <v>41495</v>
      </c>
      <c r="B41" s="104">
        <v>39</v>
      </c>
      <c r="C41" s="83" t="s">
        <v>4</v>
      </c>
      <c r="D41" s="107">
        <v>16412</v>
      </c>
      <c r="E41" s="87">
        <v>102</v>
      </c>
      <c r="F41" s="87"/>
      <c r="G41" s="87"/>
      <c r="H41" s="87"/>
      <c r="I41" s="87"/>
      <c r="J41" s="87">
        <v>57</v>
      </c>
      <c r="K41" s="87"/>
      <c r="L41" s="87">
        <v>3</v>
      </c>
      <c r="M41" s="84">
        <f t="shared" si="2"/>
        <v>16574</v>
      </c>
      <c r="N41" s="88"/>
      <c r="O41" s="87">
        <v>1139</v>
      </c>
      <c r="P41" s="87">
        <v>2321</v>
      </c>
      <c r="Q41" s="87"/>
      <c r="R41" s="87">
        <v>5393</v>
      </c>
      <c r="S41" s="87"/>
      <c r="T41" s="87"/>
      <c r="U41" s="87"/>
      <c r="V41" s="87">
        <v>240</v>
      </c>
      <c r="W41" s="87">
        <v>238</v>
      </c>
      <c r="X41" s="84">
        <f t="shared" si="1"/>
        <v>9331</v>
      </c>
      <c r="Y41" s="124"/>
      <c r="Z41" s="128">
        <f t="shared" si="0"/>
        <v>7243</v>
      </c>
      <c r="AG41" s="85"/>
    </row>
    <row r="42" spans="1:33" ht="12.75">
      <c r="A42" s="101">
        <v>41495</v>
      </c>
      <c r="B42" s="104">
        <v>40</v>
      </c>
      <c r="C42" s="83" t="s">
        <v>158</v>
      </c>
      <c r="D42" s="107">
        <v>7127</v>
      </c>
      <c r="E42" s="87">
        <v>113958</v>
      </c>
      <c r="F42" s="87"/>
      <c r="G42" s="87">
        <v>14263</v>
      </c>
      <c r="H42" s="87"/>
      <c r="I42" s="87">
        <v>30669</v>
      </c>
      <c r="J42" s="87">
        <v>376</v>
      </c>
      <c r="K42" s="87"/>
      <c r="L42" s="87">
        <v>69573</v>
      </c>
      <c r="M42" s="84">
        <f t="shared" si="2"/>
        <v>235966</v>
      </c>
      <c r="N42" s="88"/>
      <c r="O42" s="87">
        <v>17780</v>
      </c>
      <c r="P42" s="87">
        <v>32653</v>
      </c>
      <c r="Q42" s="87">
        <v>57150</v>
      </c>
      <c r="R42" s="87">
        <v>20394</v>
      </c>
      <c r="S42" s="87"/>
      <c r="T42" s="87">
        <v>7800</v>
      </c>
      <c r="U42" s="87"/>
      <c r="V42" s="87">
        <v>400</v>
      </c>
      <c r="W42" s="87">
        <v>24730</v>
      </c>
      <c r="X42" s="84">
        <f t="shared" si="1"/>
        <v>160907</v>
      </c>
      <c r="Y42" s="124">
        <v>6986</v>
      </c>
      <c r="Z42" s="128">
        <f t="shared" si="0"/>
        <v>82045</v>
      </c>
      <c r="AG42" s="85"/>
    </row>
    <row r="43" spans="1:33" ht="12.75">
      <c r="A43" s="101">
        <v>41501</v>
      </c>
      <c r="B43" s="104">
        <v>41</v>
      </c>
      <c r="C43" s="83" t="s">
        <v>232</v>
      </c>
      <c r="D43" s="107">
        <v>31957</v>
      </c>
      <c r="E43" s="87">
        <v>2691</v>
      </c>
      <c r="F43" s="87">
        <v>32999</v>
      </c>
      <c r="G43" s="87">
        <v>84400</v>
      </c>
      <c r="H43" s="87"/>
      <c r="I43" s="87"/>
      <c r="J43" s="87">
        <v>27</v>
      </c>
      <c r="K43" s="87"/>
      <c r="L43" s="87">
        <v>5975</v>
      </c>
      <c r="M43" s="84">
        <f>SUM(C43:L43)</f>
        <v>158049</v>
      </c>
      <c r="N43" s="88"/>
      <c r="O43" s="87">
        <v>11603</v>
      </c>
      <c r="P43" s="87">
        <v>133331</v>
      </c>
      <c r="Q43" s="87"/>
      <c r="R43" s="87">
        <v>11072</v>
      </c>
      <c r="S43" s="87"/>
      <c r="T43" s="87">
        <v>120</v>
      </c>
      <c r="U43" s="87"/>
      <c r="V43" s="87"/>
      <c r="W43" s="87">
        <v>1000</v>
      </c>
      <c r="X43" s="84">
        <f>SUM(N43:W43)</f>
        <v>157126</v>
      </c>
      <c r="Y43" s="124"/>
      <c r="Z43" s="128"/>
      <c r="AG43" s="85"/>
    </row>
    <row r="44" spans="1:33" ht="12.75">
      <c r="A44" s="101">
        <v>41514</v>
      </c>
      <c r="B44" s="104">
        <v>42</v>
      </c>
      <c r="C44" s="83" t="s">
        <v>159</v>
      </c>
      <c r="D44" s="107">
        <v>305675</v>
      </c>
      <c r="E44" s="87">
        <v>1860643</v>
      </c>
      <c r="F44" s="87">
        <v>45664</v>
      </c>
      <c r="G44" s="87">
        <v>118571</v>
      </c>
      <c r="H44" s="87">
        <v>14446</v>
      </c>
      <c r="I44" s="87">
        <v>40061</v>
      </c>
      <c r="J44" s="87">
        <v>40219</v>
      </c>
      <c r="K44" s="87">
        <v>4461</v>
      </c>
      <c r="L44" s="87">
        <v>30358</v>
      </c>
      <c r="M44" s="84">
        <f t="shared" si="2"/>
        <v>2460098</v>
      </c>
      <c r="N44" s="88">
        <v>508240</v>
      </c>
      <c r="O44" s="87">
        <v>152490</v>
      </c>
      <c r="P44" s="87">
        <v>687929</v>
      </c>
      <c r="Q44" s="87">
        <v>460740</v>
      </c>
      <c r="R44" s="87">
        <v>191372</v>
      </c>
      <c r="S44" s="87">
        <v>39211</v>
      </c>
      <c r="T44" s="87"/>
      <c r="U44" s="87"/>
      <c r="V44" s="87">
        <v>6590</v>
      </c>
      <c r="W44" s="87">
        <v>148260</v>
      </c>
      <c r="X44" s="84">
        <f t="shared" si="1"/>
        <v>2194832</v>
      </c>
      <c r="Y44" s="124">
        <v>21594</v>
      </c>
      <c r="Z44" s="128">
        <f t="shared" si="0"/>
        <v>286860</v>
      </c>
      <c r="AG44" s="85"/>
    </row>
    <row r="45" spans="1:33" ht="12.75">
      <c r="A45" s="101">
        <v>41509</v>
      </c>
      <c r="B45" s="104">
        <v>43</v>
      </c>
      <c r="C45" s="83" t="s">
        <v>14</v>
      </c>
      <c r="D45" s="107">
        <v>40144</v>
      </c>
      <c r="E45" s="87">
        <v>103940</v>
      </c>
      <c r="F45" s="87">
        <v>27975</v>
      </c>
      <c r="G45" s="87"/>
      <c r="H45" s="87"/>
      <c r="I45" s="87">
        <v>2443</v>
      </c>
      <c r="J45" s="87">
        <v>192</v>
      </c>
      <c r="K45" s="87"/>
      <c r="L45" s="87">
        <v>100</v>
      </c>
      <c r="M45" s="84">
        <f t="shared" si="2"/>
        <v>174794</v>
      </c>
      <c r="N45" s="88"/>
      <c r="O45" s="87">
        <v>10793</v>
      </c>
      <c r="P45" s="87">
        <v>131438</v>
      </c>
      <c r="Q45" s="87"/>
      <c r="R45" s="87">
        <v>31324</v>
      </c>
      <c r="S45" s="87"/>
      <c r="T45" s="87">
        <v>1164</v>
      </c>
      <c r="U45" s="87"/>
      <c r="V45" s="87"/>
      <c r="W45" s="87"/>
      <c r="X45" s="84">
        <f t="shared" si="1"/>
        <v>174719</v>
      </c>
      <c r="Y45" s="124"/>
      <c r="Z45" s="128">
        <f t="shared" si="0"/>
        <v>75</v>
      </c>
      <c r="AG45" s="85"/>
    </row>
    <row r="46" spans="1:33" ht="12.75">
      <c r="A46" s="101">
        <v>41493</v>
      </c>
      <c r="B46" s="104">
        <v>44</v>
      </c>
      <c r="C46" s="83" t="s">
        <v>160</v>
      </c>
      <c r="D46" s="107">
        <v>41188</v>
      </c>
      <c r="E46" s="87">
        <v>8915</v>
      </c>
      <c r="F46" s="87">
        <v>8750</v>
      </c>
      <c r="G46" s="87"/>
      <c r="H46" s="87">
        <v>1588</v>
      </c>
      <c r="I46" s="87">
        <v>300</v>
      </c>
      <c r="J46" s="87">
        <v>2987</v>
      </c>
      <c r="K46" s="87">
        <v>38</v>
      </c>
      <c r="L46" s="87"/>
      <c r="M46" s="84">
        <f t="shared" si="2"/>
        <v>63766</v>
      </c>
      <c r="N46" s="88">
        <v>11842</v>
      </c>
      <c r="O46" s="87">
        <v>19298</v>
      </c>
      <c r="P46" s="87">
        <v>9053</v>
      </c>
      <c r="Q46" s="87">
        <v>46356</v>
      </c>
      <c r="R46" s="87">
        <v>8728</v>
      </c>
      <c r="S46" s="87"/>
      <c r="T46" s="87"/>
      <c r="U46" s="87"/>
      <c r="V46" s="87"/>
      <c r="W46" s="87"/>
      <c r="X46" s="84">
        <f t="shared" si="1"/>
        <v>95277</v>
      </c>
      <c r="Y46" s="124"/>
      <c r="Z46" s="128">
        <f t="shared" si="0"/>
        <v>-31511</v>
      </c>
      <c r="AG46" s="85"/>
    </row>
    <row r="47" spans="1:33" ht="12.75">
      <c r="A47" s="101">
        <v>41521</v>
      </c>
      <c r="B47" s="104">
        <v>45</v>
      </c>
      <c r="C47" s="83" t="s">
        <v>6</v>
      </c>
      <c r="D47" s="107">
        <v>805645</v>
      </c>
      <c r="E47" s="87">
        <v>2494941</v>
      </c>
      <c r="F47" s="87">
        <v>70956</v>
      </c>
      <c r="G47" s="87"/>
      <c r="H47" s="87"/>
      <c r="I47" s="87">
        <v>38808</v>
      </c>
      <c r="J47" s="87">
        <v>23702</v>
      </c>
      <c r="K47" s="87"/>
      <c r="L47" s="87"/>
      <c r="M47" s="84">
        <f t="shared" si="2"/>
        <v>3434052</v>
      </c>
      <c r="N47" s="88">
        <v>710270</v>
      </c>
      <c r="O47" s="87">
        <v>450451</v>
      </c>
      <c r="P47" s="87">
        <v>739313</v>
      </c>
      <c r="Q47" s="87">
        <v>798283</v>
      </c>
      <c r="R47" s="87">
        <v>749122</v>
      </c>
      <c r="S47" s="87"/>
      <c r="T47" s="87">
        <v>25407</v>
      </c>
      <c r="U47" s="87"/>
      <c r="V47" s="87">
        <v>93</v>
      </c>
      <c r="W47" s="87">
        <v>-29000</v>
      </c>
      <c r="X47" s="84">
        <f t="shared" si="1"/>
        <v>3443939</v>
      </c>
      <c r="Y47" s="124">
        <v>8100</v>
      </c>
      <c r="Z47" s="128">
        <f t="shared" si="0"/>
        <v>-1787</v>
      </c>
      <c r="AG47" s="85"/>
    </row>
    <row r="48" spans="1:33" ht="12.75">
      <c r="A48" s="101">
        <v>41493</v>
      </c>
      <c r="B48" s="104">
        <v>46</v>
      </c>
      <c r="C48" s="83" t="s">
        <v>161</v>
      </c>
      <c r="D48" s="107">
        <v>407958</v>
      </c>
      <c r="E48" s="87">
        <v>135768</v>
      </c>
      <c r="F48" s="87">
        <v>18045</v>
      </c>
      <c r="G48" s="87"/>
      <c r="H48" s="87"/>
      <c r="I48" s="87">
        <v>29251</v>
      </c>
      <c r="J48" s="87">
        <v>15423</v>
      </c>
      <c r="K48" s="87">
        <v>87</v>
      </c>
      <c r="L48" s="87"/>
      <c r="M48" s="84">
        <f t="shared" si="2"/>
        <v>606532</v>
      </c>
      <c r="N48" s="88"/>
      <c r="O48" s="87">
        <v>129587</v>
      </c>
      <c r="P48" s="87">
        <v>285875</v>
      </c>
      <c r="Q48" s="87">
        <v>250190</v>
      </c>
      <c r="R48" s="87">
        <v>32145</v>
      </c>
      <c r="S48" s="87">
        <v>21721</v>
      </c>
      <c r="T48" s="87"/>
      <c r="U48" s="87"/>
      <c r="V48" s="87"/>
      <c r="W48" s="87"/>
      <c r="X48" s="84">
        <f t="shared" si="1"/>
        <v>719518</v>
      </c>
      <c r="Y48" s="124"/>
      <c r="Z48" s="128">
        <f t="shared" si="0"/>
        <v>-112986</v>
      </c>
      <c r="AG48" s="85"/>
    </row>
    <row r="49" spans="1:33" ht="12.75">
      <c r="A49" s="101">
        <v>41459</v>
      </c>
      <c r="B49" s="104">
        <v>48</v>
      </c>
      <c r="C49" s="83" t="s">
        <v>31</v>
      </c>
      <c r="D49" s="107">
        <v>24164</v>
      </c>
      <c r="E49" s="87">
        <v>771794</v>
      </c>
      <c r="F49" s="87">
        <v>54530</v>
      </c>
      <c r="G49" s="87"/>
      <c r="H49" s="87"/>
      <c r="I49" s="87">
        <v>85790</v>
      </c>
      <c r="J49" s="87">
        <v>1147</v>
      </c>
      <c r="K49" s="87"/>
      <c r="L49" s="87">
        <v>550</v>
      </c>
      <c r="M49" s="84">
        <f t="shared" si="2"/>
        <v>937975</v>
      </c>
      <c r="N49" s="88"/>
      <c r="O49" s="87">
        <v>410518</v>
      </c>
      <c r="P49" s="87">
        <v>267803</v>
      </c>
      <c r="Q49" s="87">
        <v>26315</v>
      </c>
      <c r="R49" s="87">
        <v>105840</v>
      </c>
      <c r="S49" s="87">
        <v>33661</v>
      </c>
      <c r="T49" s="87"/>
      <c r="U49" s="87"/>
      <c r="V49" s="87"/>
      <c r="W49" s="87">
        <v>25122</v>
      </c>
      <c r="X49" s="84">
        <f t="shared" si="1"/>
        <v>869259</v>
      </c>
      <c r="Y49" s="124">
        <v>1305866</v>
      </c>
      <c r="Z49" s="128">
        <f aca="true" t="shared" si="3" ref="Z49:Z107">M49-X49+Y49</f>
        <v>1374582</v>
      </c>
      <c r="AG49" s="85"/>
    </row>
    <row r="50" spans="1:33" ht="12.75">
      <c r="A50" s="101">
        <v>41507</v>
      </c>
      <c r="B50" s="104">
        <v>49</v>
      </c>
      <c r="C50" s="83" t="s">
        <v>44</v>
      </c>
      <c r="D50" s="107">
        <v>78847</v>
      </c>
      <c r="E50" s="87">
        <v>848162</v>
      </c>
      <c r="F50" s="87"/>
      <c r="G50" s="87">
        <v>84445</v>
      </c>
      <c r="H50" s="87"/>
      <c r="I50" s="87">
        <v>28086</v>
      </c>
      <c r="J50" s="87">
        <v>10139</v>
      </c>
      <c r="K50" s="87"/>
      <c r="L50" s="87">
        <v>2471</v>
      </c>
      <c r="M50" s="84">
        <f t="shared" si="2"/>
        <v>1052150</v>
      </c>
      <c r="N50" s="88"/>
      <c r="O50" s="87">
        <v>42172</v>
      </c>
      <c r="P50" s="87">
        <v>747322</v>
      </c>
      <c r="Q50" s="87">
        <v>42493</v>
      </c>
      <c r="R50" s="87">
        <v>199439</v>
      </c>
      <c r="S50" s="87">
        <v>23405</v>
      </c>
      <c r="T50" s="87"/>
      <c r="U50" s="87"/>
      <c r="V50" s="87"/>
      <c r="W50" s="87"/>
      <c r="X50" s="84">
        <f t="shared" si="1"/>
        <v>1054831</v>
      </c>
      <c r="Y50" s="124"/>
      <c r="Z50" s="128">
        <f t="shared" si="3"/>
        <v>-2681</v>
      </c>
      <c r="AG50" s="85"/>
    </row>
    <row r="51" spans="1:33" ht="12.75">
      <c r="A51" s="101">
        <v>41499</v>
      </c>
      <c r="B51" s="104">
        <v>50</v>
      </c>
      <c r="C51" s="83" t="s">
        <v>41</v>
      </c>
      <c r="D51" s="107">
        <v>4028</v>
      </c>
      <c r="E51" s="87">
        <v>26818</v>
      </c>
      <c r="F51" s="87"/>
      <c r="G51" s="87"/>
      <c r="H51" s="87"/>
      <c r="I51" s="87"/>
      <c r="J51" s="87">
        <v>64</v>
      </c>
      <c r="K51" s="87"/>
      <c r="L51" s="87"/>
      <c r="M51" s="84">
        <f t="shared" si="2"/>
        <v>30910</v>
      </c>
      <c r="N51" s="88"/>
      <c r="O51" s="87"/>
      <c r="P51" s="87">
        <v>10735</v>
      </c>
      <c r="Q51" s="87"/>
      <c r="R51" s="87">
        <v>15156</v>
      </c>
      <c r="S51" s="87"/>
      <c r="T51" s="87"/>
      <c r="U51" s="87"/>
      <c r="V51" s="87"/>
      <c r="W51" s="87">
        <v>11</v>
      </c>
      <c r="X51" s="84">
        <f t="shared" si="1"/>
        <v>25902</v>
      </c>
      <c r="Y51" s="124"/>
      <c r="Z51" s="128">
        <f t="shared" si="3"/>
        <v>5008</v>
      </c>
      <c r="AG51" s="85"/>
    </row>
    <row r="52" spans="1:33" ht="12.75">
      <c r="A52" s="101">
        <v>41495</v>
      </c>
      <c r="B52" s="104">
        <v>51</v>
      </c>
      <c r="C52" s="83" t="s">
        <v>162</v>
      </c>
      <c r="D52" s="107">
        <v>119865</v>
      </c>
      <c r="E52" s="87">
        <v>45688</v>
      </c>
      <c r="F52" s="87">
        <v>478</v>
      </c>
      <c r="G52" s="87">
        <v>50</v>
      </c>
      <c r="H52" s="87"/>
      <c r="I52" s="87">
        <v>110</v>
      </c>
      <c r="J52" s="87">
        <v>342</v>
      </c>
      <c r="K52" s="87"/>
      <c r="L52" s="87">
        <v>74473</v>
      </c>
      <c r="M52" s="84">
        <f t="shared" si="2"/>
        <v>241006</v>
      </c>
      <c r="N52" s="88"/>
      <c r="O52" s="87">
        <v>64676</v>
      </c>
      <c r="P52" s="87">
        <v>11786</v>
      </c>
      <c r="Q52" s="87">
        <v>62813</v>
      </c>
      <c r="R52" s="87">
        <v>14782</v>
      </c>
      <c r="S52" s="87"/>
      <c r="T52" s="87"/>
      <c r="U52" s="87"/>
      <c r="V52" s="87">
        <v>505</v>
      </c>
      <c r="W52" s="87">
        <v>15086</v>
      </c>
      <c r="X52" s="84">
        <f t="shared" si="1"/>
        <v>169648</v>
      </c>
      <c r="Y52" s="124"/>
      <c r="Z52" s="128">
        <f t="shared" si="3"/>
        <v>71358</v>
      </c>
      <c r="AG52" s="85"/>
    </row>
    <row r="53" spans="1:33" ht="12.75">
      <c r="A53" s="101">
        <v>41495</v>
      </c>
      <c r="B53" s="104">
        <v>52</v>
      </c>
      <c r="C53" s="83" t="s">
        <v>163</v>
      </c>
      <c r="D53" s="107">
        <v>52384</v>
      </c>
      <c r="E53" s="87">
        <v>24840</v>
      </c>
      <c r="F53" s="87">
        <v>760</v>
      </c>
      <c r="G53" s="87">
        <v>8934</v>
      </c>
      <c r="H53" s="87"/>
      <c r="I53" s="87"/>
      <c r="J53" s="87">
        <v>175</v>
      </c>
      <c r="K53" s="87">
        <v>5</v>
      </c>
      <c r="L53" s="87">
        <v>90</v>
      </c>
      <c r="M53" s="84">
        <f t="shared" si="2"/>
        <v>87188</v>
      </c>
      <c r="N53" s="88"/>
      <c r="O53" s="87">
        <v>11264</v>
      </c>
      <c r="P53" s="87">
        <v>37267</v>
      </c>
      <c r="Q53" s="87">
        <v>32021</v>
      </c>
      <c r="R53" s="87">
        <v>12112</v>
      </c>
      <c r="S53" s="87"/>
      <c r="T53" s="87"/>
      <c r="U53" s="87"/>
      <c r="V53" s="87">
        <v>590</v>
      </c>
      <c r="W53" s="87">
        <v>229</v>
      </c>
      <c r="X53" s="84">
        <f t="shared" si="1"/>
        <v>93483</v>
      </c>
      <c r="Y53" s="124"/>
      <c r="Z53" s="128">
        <f t="shared" si="3"/>
        <v>-6295</v>
      </c>
      <c r="AG53" s="85"/>
    </row>
    <row r="54" spans="1:33" ht="12.75">
      <c r="A54" s="101">
        <v>41494</v>
      </c>
      <c r="B54" s="104">
        <v>53</v>
      </c>
      <c r="C54" s="83" t="s">
        <v>164</v>
      </c>
      <c r="D54" s="107">
        <v>137</v>
      </c>
      <c r="E54" s="87">
        <v>689</v>
      </c>
      <c r="F54" s="87">
        <v>829</v>
      </c>
      <c r="G54" s="87">
        <v>65</v>
      </c>
      <c r="H54" s="87"/>
      <c r="I54" s="87"/>
      <c r="J54" s="87">
        <v>299</v>
      </c>
      <c r="K54" s="87">
        <v>15318</v>
      </c>
      <c r="L54" s="87"/>
      <c r="M54" s="84">
        <f t="shared" si="2"/>
        <v>17337</v>
      </c>
      <c r="N54" s="88"/>
      <c r="O54" s="87">
        <v>1629</v>
      </c>
      <c r="P54" s="87">
        <v>9766</v>
      </c>
      <c r="Q54" s="87">
        <v>3869</v>
      </c>
      <c r="R54" s="87">
        <v>7992</v>
      </c>
      <c r="S54" s="87"/>
      <c r="T54" s="87"/>
      <c r="U54" s="87"/>
      <c r="V54" s="87">
        <v>556</v>
      </c>
      <c r="W54" s="87">
        <v>135</v>
      </c>
      <c r="X54" s="84">
        <f t="shared" si="1"/>
        <v>23947</v>
      </c>
      <c r="Y54" s="124"/>
      <c r="Z54" s="128">
        <f t="shared" si="3"/>
        <v>-6610</v>
      </c>
      <c r="AG54" s="85"/>
    </row>
    <row r="55" spans="1:33" ht="12.75">
      <c r="A55" s="101">
        <v>41495</v>
      </c>
      <c r="B55" s="104">
        <v>54</v>
      </c>
      <c r="C55" s="83" t="s">
        <v>165</v>
      </c>
      <c r="D55" s="107">
        <v>1877</v>
      </c>
      <c r="E55" s="87">
        <v>14406</v>
      </c>
      <c r="F55" s="87">
        <v>1070</v>
      </c>
      <c r="G55" s="87"/>
      <c r="H55" s="87"/>
      <c r="I55" s="87"/>
      <c r="J55" s="87">
        <v>180</v>
      </c>
      <c r="K55" s="87">
        <v>200</v>
      </c>
      <c r="L55" s="87"/>
      <c r="M55" s="84">
        <f t="shared" si="2"/>
        <v>17733</v>
      </c>
      <c r="N55" s="88"/>
      <c r="O55" s="87">
        <v>1819</v>
      </c>
      <c r="P55" s="87">
        <v>6213</v>
      </c>
      <c r="Q55" s="87">
        <v>6022</v>
      </c>
      <c r="R55" s="87">
        <v>8213</v>
      </c>
      <c r="S55" s="87"/>
      <c r="T55" s="87"/>
      <c r="U55" s="87"/>
      <c r="V55" s="87">
        <v>425</v>
      </c>
      <c r="W55" s="87">
        <v>184</v>
      </c>
      <c r="X55" s="84">
        <f t="shared" si="1"/>
        <v>22876</v>
      </c>
      <c r="Y55" s="124"/>
      <c r="Z55" s="128">
        <f t="shared" si="3"/>
        <v>-5143</v>
      </c>
      <c r="AG55" s="85"/>
    </row>
    <row r="56" spans="1:33" ht="12.75">
      <c r="A56" s="101">
        <v>41495</v>
      </c>
      <c r="B56" s="104">
        <v>55</v>
      </c>
      <c r="C56" s="83" t="s">
        <v>166</v>
      </c>
      <c r="D56" s="107">
        <v>7513</v>
      </c>
      <c r="E56" s="87">
        <v>5439</v>
      </c>
      <c r="F56" s="87">
        <v>713</v>
      </c>
      <c r="G56" s="87"/>
      <c r="H56" s="87"/>
      <c r="I56" s="87"/>
      <c r="J56" s="87">
        <v>79</v>
      </c>
      <c r="K56" s="87"/>
      <c r="L56" s="87"/>
      <c r="M56" s="84">
        <f t="shared" si="2"/>
        <v>13744</v>
      </c>
      <c r="N56" s="88"/>
      <c r="O56" s="87">
        <v>971</v>
      </c>
      <c r="P56" s="87">
        <v>3187</v>
      </c>
      <c r="Q56" s="87">
        <v>2396</v>
      </c>
      <c r="R56" s="87">
        <v>3324</v>
      </c>
      <c r="S56" s="87"/>
      <c r="T56" s="87"/>
      <c r="U56" s="87"/>
      <c r="V56" s="87">
        <v>451</v>
      </c>
      <c r="W56" s="87">
        <v>180</v>
      </c>
      <c r="X56" s="84">
        <f t="shared" si="1"/>
        <v>10509</v>
      </c>
      <c r="Y56" s="124"/>
      <c r="Z56" s="128">
        <f t="shared" si="3"/>
        <v>3235</v>
      </c>
      <c r="AG56" s="85"/>
    </row>
    <row r="57" spans="1:33" ht="12.75">
      <c r="A57" s="101">
        <v>41495</v>
      </c>
      <c r="B57" s="104">
        <v>56</v>
      </c>
      <c r="C57" s="83" t="s">
        <v>167</v>
      </c>
      <c r="D57" s="107">
        <v>39626</v>
      </c>
      <c r="E57" s="87">
        <v>34992</v>
      </c>
      <c r="F57" s="87">
        <v>725</v>
      </c>
      <c r="G57" s="87">
        <v>50</v>
      </c>
      <c r="H57" s="87"/>
      <c r="I57" s="87"/>
      <c r="J57" s="87">
        <v>223</v>
      </c>
      <c r="K57" s="87"/>
      <c r="L57" s="87">
        <v>2384</v>
      </c>
      <c r="M57" s="84">
        <f t="shared" si="2"/>
        <v>78000</v>
      </c>
      <c r="N57" s="88"/>
      <c r="O57" s="87">
        <v>10349</v>
      </c>
      <c r="P57" s="87">
        <v>23520</v>
      </c>
      <c r="Q57" s="87">
        <v>42951</v>
      </c>
      <c r="R57" s="87">
        <v>10561</v>
      </c>
      <c r="S57" s="87"/>
      <c r="T57" s="87"/>
      <c r="U57" s="87"/>
      <c r="V57" s="87">
        <v>776</v>
      </c>
      <c r="W57" s="87">
        <v>809</v>
      </c>
      <c r="X57" s="84">
        <f t="shared" si="1"/>
        <v>88966</v>
      </c>
      <c r="Y57" s="124"/>
      <c r="Z57" s="128">
        <f t="shared" si="3"/>
        <v>-10966</v>
      </c>
      <c r="AG57" s="85"/>
    </row>
    <row r="58" spans="1:33" ht="12.75">
      <c r="A58" s="101">
        <v>41500</v>
      </c>
      <c r="B58" s="104">
        <v>57</v>
      </c>
      <c r="C58" s="83" t="s">
        <v>25</v>
      </c>
      <c r="D58" s="107">
        <v>31556</v>
      </c>
      <c r="E58" s="87">
        <v>4961</v>
      </c>
      <c r="F58" s="87">
        <v>5881</v>
      </c>
      <c r="G58" s="87"/>
      <c r="H58" s="87"/>
      <c r="I58" s="87">
        <v>8104</v>
      </c>
      <c r="J58" s="87"/>
      <c r="K58" s="87"/>
      <c r="L58" s="87"/>
      <c r="M58" s="84">
        <f t="shared" si="2"/>
        <v>50502</v>
      </c>
      <c r="N58" s="88"/>
      <c r="O58" s="87">
        <v>3517</v>
      </c>
      <c r="P58" s="87">
        <v>34332</v>
      </c>
      <c r="Q58" s="87">
        <v>5616</v>
      </c>
      <c r="R58" s="87"/>
      <c r="S58" s="87"/>
      <c r="T58" s="87"/>
      <c r="U58" s="87"/>
      <c r="V58" s="87"/>
      <c r="W58" s="87"/>
      <c r="X58" s="84">
        <f t="shared" si="1"/>
        <v>43465</v>
      </c>
      <c r="Y58" s="124"/>
      <c r="Z58" s="128">
        <f t="shared" si="3"/>
        <v>7037</v>
      </c>
      <c r="AG58" s="85"/>
    </row>
    <row r="59" spans="1:33" ht="12.75">
      <c r="A59" s="101">
        <v>41493</v>
      </c>
      <c r="B59" s="104">
        <v>58</v>
      </c>
      <c r="C59" s="83" t="s">
        <v>168</v>
      </c>
      <c r="D59" s="107">
        <v>235105</v>
      </c>
      <c r="E59" s="87">
        <v>64521</v>
      </c>
      <c r="F59" s="87">
        <v>9560</v>
      </c>
      <c r="G59" s="87">
        <v>580</v>
      </c>
      <c r="H59" s="87">
        <v>1147</v>
      </c>
      <c r="I59" s="87">
        <v>148774</v>
      </c>
      <c r="J59" s="87">
        <v>2672</v>
      </c>
      <c r="K59" s="87">
        <v>7200</v>
      </c>
      <c r="L59" s="87">
        <v>400</v>
      </c>
      <c r="M59" s="84">
        <f t="shared" si="2"/>
        <v>469959</v>
      </c>
      <c r="N59" s="88">
        <v>13461</v>
      </c>
      <c r="O59" s="87">
        <v>82667</v>
      </c>
      <c r="P59" s="87">
        <v>115381</v>
      </c>
      <c r="Q59" s="87">
        <v>128771</v>
      </c>
      <c r="R59" s="87">
        <v>24712</v>
      </c>
      <c r="S59" s="87">
        <v>61568</v>
      </c>
      <c r="T59" s="87">
        <v>19304</v>
      </c>
      <c r="U59" s="87"/>
      <c r="V59" s="87"/>
      <c r="W59" s="87"/>
      <c r="X59" s="84">
        <f t="shared" si="1"/>
        <v>445864</v>
      </c>
      <c r="Y59" s="124"/>
      <c r="Z59" s="128">
        <f t="shared" si="3"/>
        <v>24095</v>
      </c>
      <c r="AG59" s="85"/>
    </row>
    <row r="60" spans="1:33" ht="12.75">
      <c r="A60" s="101">
        <v>41516</v>
      </c>
      <c r="B60" s="104">
        <v>59</v>
      </c>
      <c r="C60" s="83" t="s">
        <v>5</v>
      </c>
      <c r="D60" s="107">
        <v>1692609</v>
      </c>
      <c r="E60" s="87">
        <v>842945</v>
      </c>
      <c r="F60" s="87">
        <v>252771</v>
      </c>
      <c r="G60" s="87">
        <v>3160</v>
      </c>
      <c r="H60" s="87">
        <v>143921</v>
      </c>
      <c r="I60" s="87">
        <v>295960</v>
      </c>
      <c r="J60" s="87">
        <v>3204</v>
      </c>
      <c r="K60" s="87">
        <v>38877</v>
      </c>
      <c r="L60" s="87">
        <v>426781</v>
      </c>
      <c r="M60" s="84">
        <f t="shared" si="2"/>
        <v>3700228</v>
      </c>
      <c r="N60" s="88">
        <v>262509</v>
      </c>
      <c r="O60" s="87">
        <v>1672</v>
      </c>
      <c r="P60" s="87">
        <v>571677</v>
      </c>
      <c r="Q60" s="87">
        <v>588505</v>
      </c>
      <c r="R60" s="87">
        <v>1188399</v>
      </c>
      <c r="S60" s="87">
        <v>296067</v>
      </c>
      <c r="T60" s="87">
        <v>817989</v>
      </c>
      <c r="U60" s="87"/>
      <c r="V60" s="87">
        <v>20138</v>
      </c>
      <c r="W60" s="87">
        <v>94330</v>
      </c>
      <c r="X60" s="84">
        <f aca="true" t="shared" si="4" ref="X60:X118">SUM(N60:W60)</f>
        <v>3841286</v>
      </c>
      <c r="Y60" s="124">
        <v>16316</v>
      </c>
      <c r="Z60" s="128">
        <f t="shared" si="3"/>
        <v>-124742</v>
      </c>
      <c r="AG60" s="85"/>
    </row>
    <row r="61" spans="1:33" ht="12.75">
      <c r="A61" s="101">
        <v>41493</v>
      </c>
      <c r="B61" s="104">
        <v>60</v>
      </c>
      <c r="C61" s="83" t="s">
        <v>169</v>
      </c>
      <c r="D61" s="107">
        <v>48630</v>
      </c>
      <c r="E61" s="87">
        <v>40817</v>
      </c>
      <c r="F61" s="87">
        <v>3099</v>
      </c>
      <c r="G61" s="87">
        <v>364</v>
      </c>
      <c r="H61" s="87"/>
      <c r="I61" s="87">
        <v>1795</v>
      </c>
      <c r="J61" s="87">
        <v>593</v>
      </c>
      <c r="K61" s="87">
        <v>1771</v>
      </c>
      <c r="L61" s="87">
        <v>75</v>
      </c>
      <c r="M61" s="84">
        <f t="shared" si="2"/>
        <v>97144</v>
      </c>
      <c r="N61" s="88"/>
      <c r="O61" s="87">
        <v>33849</v>
      </c>
      <c r="P61" s="87">
        <v>27194</v>
      </c>
      <c r="Q61" s="87">
        <v>43734</v>
      </c>
      <c r="R61" s="87">
        <v>12461</v>
      </c>
      <c r="S61" s="87">
        <v>445</v>
      </c>
      <c r="T61" s="87">
        <v>4976</v>
      </c>
      <c r="U61" s="87"/>
      <c r="V61" s="87"/>
      <c r="W61" s="87"/>
      <c r="X61" s="84">
        <f t="shared" si="4"/>
        <v>122659</v>
      </c>
      <c r="Y61" s="124"/>
      <c r="Z61" s="128">
        <f t="shared" si="3"/>
        <v>-25515</v>
      </c>
      <c r="AG61" s="85"/>
    </row>
    <row r="62" spans="1:33" ht="12.75">
      <c r="A62" s="101">
        <v>41520</v>
      </c>
      <c r="B62" s="104">
        <v>61</v>
      </c>
      <c r="C62" s="83" t="s">
        <v>170</v>
      </c>
      <c r="D62" s="107">
        <v>62581</v>
      </c>
      <c r="E62" s="87">
        <v>25286</v>
      </c>
      <c r="F62" s="87">
        <v>4898</v>
      </c>
      <c r="G62" s="87"/>
      <c r="H62" s="87"/>
      <c r="I62" s="87"/>
      <c r="J62" s="87">
        <v>31</v>
      </c>
      <c r="K62" s="87"/>
      <c r="L62" s="87">
        <v>600</v>
      </c>
      <c r="M62" s="84">
        <f t="shared" si="2"/>
        <v>93396</v>
      </c>
      <c r="N62" s="88"/>
      <c r="O62" s="87">
        <v>12899</v>
      </c>
      <c r="P62" s="87">
        <v>52945</v>
      </c>
      <c r="Q62" s="87"/>
      <c r="R62" s="87">
        <v>20893</v>
      </c>
      <c r="S62" s="87"/>
      <c r="T62" s="87"/>
      <c r="U62" s="87">
        <v>7269</v>
      </c>
      <c r="V62" s="87">
        <v>3222</v>
      </c>
      <c r="W62" s="87"/>
      <c r="X62" s="84">
        <f t="shared" si="4"/>
        <v>97228</v>
      </c>
      <c r="Y62" s="124"/>
      <c r="Z62" s="128">
        <f t="shared" si="3"/>
        <v>-3832</v>
      </c>
      <c r="AG62" s="85"/>
    </row>
    <row r="63" spans="1:33" ht="12.75">
      <c r="A63" s="101">
        <v>41495</v>
      </c>
      <c r="B63" s="104">
        <v>62</v>
      </c>
      <c r="C63" s="83" t="s">
        <v>171</v>
      </c>
      <c r="D63" s="107">
        <v>15169</v>
      </c>
      <c r="E63" s="87">
        <v>16977</v>
      </c>
      <c r="F63" s="87"/>
      <c r="G63" s="87">
        <v>147</v>
      </c>
      <c r="H63" s="87"/>
      <c r="I63" s="87"/>
      <c r="J63" s="87">
        <v>118</v>
      </c>
      <c r="K63" s="87"/>
      <c r="L63" s="87">
        <v>151</v>
      </c>
      <c r="M63" s="84">
        <f t="shared" si="2"/>
        <v>32562</v>
      </c>
      <c r="N63" s="88"/>
      <c r="O63" s="87">
        <v>5551</v>
      </c>
      <c r="P63" s="87">
        <v>14543</v>
      </c>
      <c r="Q63" s="87">
        <v>45</v>
      </c>
      <c r="R63" s="87">
        <v>8576</v>
      </c>
      <c r="S63" s="87"/>
      <c r="T63" s="87"/>
      <c r="U63" s="87"/>
      <c r="V63" s="87">
        <v>580</v>
      </c>
      <c r="W63" s="87">
        <v>384</v>
      </c>
      <c r="X63" s="84">
        <f t="shared" si="4"/>
        <v>29679</v>
      </c>
      <c r="Y63" s="124"/>
      <c r="Z63" s="128">
        <f t="shared" si="3"/>
        <v>2883</v>
      </c>
      <c r="AG63" s="85"/>
    </row>
    <row r="64" spans="1:33" ht="12.75">
      <c r="A64" s="101">
        <v>41495</v>
      </c>
      <c r="B64" s="104">
        <v>63</v>
      </c>
      <c r="C64" s="83" t="s">
        <v>172</v>
      </c>
      <c r="D64" s="107">
        <v>3871</v>
      </c>
      <c r="E64" s="87">
        <v>14413</v>
      </c>
      <c r="F64" s="87">
        <v>4477</v>
      </c>
      <c r="G64" s="87"/>
      <c r="H64" s="87"/>
      <c r="I64" s="87"/>
      <c r="J64" s="87">
        <v>252</v>
      </c>
      <c r="K64" s="87"/>
      <c r="L64" s="87"/>
      <c r="M64" s="84">
        <f t="shared" si="2"/>
        <v>23013</v>
      </c>
      <c r="N64" s="88"/>
      <c r="O64" s="87">
        <v>2895</v>
      </c>
      <c r="P64" s="87">
        <v>6315</v>
      </c>
      <c r="Q64" s="87">
        <v>12627</v>
      </c>
      <c r="R64" s="87">
        <v>5336</v>
      </c>
      <c r="S64" s="87"/>
      <c r="T64" s="87"/>
      <c r="U64" s="87"/>
      <c r="V64" s="87">
        <v>500</v>
      </c>
      <c r="W64" s="87">
        <v>124</v>
      </c>
      <c r="X64" s="84">
        <f t="shared" si="4"/>
        <v>27797</v>
      </c>
      <c r="Y64" s="124"/>
      <c r="Z64" s="128">
        <f t="shared" si="3"/>
        <v>-4784</v>
      </c>
      <c r="AG64" s="85"/>
    </row>
    <row r="65" spans="1:33" ht="12.75">
      <c r="A65" s="101">
        <v>41495</v>
      </c>
      <c r="B65" s="104">
        <v>64</v>
      </c>
      <c r="C65" s="83" t="s">
        <v>173</v>
      </c>
      <c r="D65" s="107">
        <v>13809</v>
      </c>
      <c r="E65" s="87">
        <v>1009</v>
      </c>
      <c r="F65" s="87"/>
      <c r="G65" s="87"/>
      <c r="H65" s="87"/>
      <c r="I65" s="87"/>
      <c r="J65" s="87">
        <v>26</v>
      </c>
      <c r="K65" s="87"/>
      <c r="L65" s="87">
        <v>3</v>
      </c>
      <c r="M65" s="84">
        <f t="shared" si="2"/>
        <v>14847</v>
      </c>
      <c r="N65" s="88"/>
      <c r="O65" s="87">
        <v>1467</v>
      </c>
      <c r="P65" s="87">
        <v>1746</v>
      </c>
      <c r="Q65" s="87">
        <v>3268</v>
      </c>
      <c r="R65" s="87">
        <v>5434</v>
      </c>
      <c r="S65" s="87"/>
      <c r="T65" s="87"/>
      <c r="U65" s="87"/>
      <c r="V65" s="87">
        <v>350</v>
      </c>
      <c r="W65" s="87">
        <v>149</v>
      </c>
      <c r="X65" s="84">
        <f t="shared" si="4"/>
        <v>12414</v>
      </c>
      <c r="Y65" s="124"/>
      <c r="Z65" s="128">
        <f t="shared" si="3"/>
        <v>2433</v>
      </c>
      <c r="AG65" s="85"/>
    </row>
    <row r="66" spans="1:33" ht="12.75">
      <c r="A66" s="101">
        <v>41514</v>
      </c>
      <c r="B66" s="104">
        <v>65</v>
      </c>
      <c r="C66" s="83" t="s">
        <v>174</v>
      </c>
      <c r="D66" s="107">
        <v>72608</v>
      </c>
      <c r="E66" s="87">
        <v>280944</v>
      </c>
      <c r="F66" s="87">
        <v>116349</v>
      </c>
      <c r="G66" s="87"/>
      <c r="H66" s="87">
        <v>73075</v>
      </c>
      <c r="I66" s="87">
        <v>32549</v>
      </c>
      <c r="J66" s="87">
        <v>2614</v>
      </c>
      <c r="K66" s="87"/>
      <c r="L66" s="87">
        <v>23552</v>
      </c>
      <c r="M66" s="84">
        <f t="shared" si="2"/>
        <v>601691</v>
      </c>
      <c r="N66" s="88"/>
      <c r="O66" s="87">
        <v>56045</v>
      </c>
      <c r="P66" s="87">
        <v>274133</v>
      </c>
      <c r="Q66" s="87"/>
      <c r="R66" s="87">
        <v>99426</v>
      </c>
      <c r="S66" s="87">
        <v>17571</v>
      </c>
      <c r="T66" s="87"/>
      <c r="U66" s="87">
        <v>73013</v>
      </c>
      <c r="V66" s="87">
        <v>4229</v>
      </c>
      <c r="W66" s="87">
        <v>3000</v>
      </c>
      <c r="X66" s="84">
        <f t="shared" si="4"/>
        <v>527417</v>
      </c>
      <c r="Y66" s="124">
        <v>11500</v>
      </c>
      <c r="Z66" s="128">
        <f t="shared" si="3"/>
        <v>85774</v>
      </c>
      <c r="AG66" s="85"/>
    </row>
    <row r="67" spans="1:33" ht="12.75">
      <c r="A67" s="101">
        <v>41467</v>
      </c>
      <c r="B67" s="104">
        <v>66</v>
      </c>
      <c r="C67" s="83" t="s">
        <v>175</v>
      </c>
      <c r="D67" s="107">
        <v>23584</v>
      </c>
      <c r="E67" s="87">
        <v>462857</v>
      </c>
      <c r="F67" s="87">
        <v>48372</v>
      </c>
      <c r="G67" s="87">
        <v>55000</v>
      </c>
      <c r="H67" s="87"/>
      <c r="I67" s="87"/>
      <c r="J67" s="87"/>
      <c r="K67" s="87"/>
      <c r="L67" s="87">
        <v>104</v>
      </c>
      <c r="M67" s="84">
        <f t="shared" si="2"/>
        <v>589917</v>
      </c>
      <c r="N67" s="88"/>
      <c r="O67" s="87">
        <v>161019</v>
      </c>
      <c r="P67" s="87">
        <v>208244</v>
      </c>
      <c r="Q67" s="87">
        <v>57555</v>
      </c>
      <c r="R67" s="87">
        <v>95169</v>
      </c>
      <c r="S67" s="87"/>
      <c r="T67" s="87"/>
      <c r="U67" s="87">
        <v>1529</v>
      </c>
      <c r="V67" s="87">
        <v>1585</v>
      </c>
      <c r="W67" s="87"/>
      <c r="X67" s="84">
        <f t="shared" si="4"/>
        <v>525101</v>
      </c>
      <c r="Y67" s="124"/>
      <c r="Z67" s="128">
        <f t="shared" si="3"/>
        <v>64816</v>
      </c>
      <c r="AG67" s="85"/>
    </row>
    <row r="68" spans="1:33" ht="12.75">
      <c r="A68" s="101">
        <v>41456</v>
      </c>
      <c r="B68" s="104">
        <v>67</v>
      </c>
      <c r="C68" s="86" t="s">
        <v>45</v>
      </c>
      <c r="D68" s="107">
        <v>582744</v>
      </c>
      <c r="E68" s="87">
        <v>723192</v>
      </c>
      <c r="F68" s="87"/>
      <c r="G68" s="87">
        <v>6843</v>
      </c>
      <c r="H68" s="87"/>
      <c r="I68" s="87">
        <v>86456</v>
      </c>
      <c r="J68" s="87">
        <v>25414</v>
      </c>
      <c r="K68" s="87">
        <v>35039</v>
      </c>
      <c r="L68" s="87">
        <v>24784</v>
      </c>
      <c r="M68" s="84">
        <f t="shared" si="2"/>
        <v>1484472</v>
      </c>
      <c r="N68" s="88">
        <v>216497</v>
      </c>
      <c r="O68" s="87">
        <v>117185</v>
      </c>
      <c r="P68" s="87">
        <v>510657</v>
      </c>
      <c r="Q68" s="87">
        <v>378200</v>
      </c>
      <c r="R68" s="87">
        <v>237959</v>
      </c>
      <c r="S68" s="87">
        <v>55724</v>
      </c>
      <c r="T68" s="87"/>
      <c r="U68" s="87"/>
      <c r="V68" s="87">
        <v>12000</v>
      </c>
      <c r="W68" s="87">
        <v>33938</v>
      </c>
      <c r="X68" s="84">
        <f t="shared" si="4"/>
        <v>1562160</v>
      </c>
      <c r="Y68" s="124"/>
      <c r="Z68" s="128">
        <f t="shared" si="3"/>
        <v>-77688</v>
      </c>
      <c r="AG68" s="85"/>
    </row>
    <row r="69" spans="1:33" ht="12.75">
      <c r="A69" s="101">
        <v>41519</v>
      </c>
      <c r="B69" s="104">
        <v>68</v>
      </c>
      <c r="C69" s="86" t="s">
        <v>119</v>
      </c>
      <c r="D69" s="107">
        <v>70756</v>
      </c>
      <c r="E69" s="87">
        <v>388370</v>
      </c>
      <c r="F69" s="87"/>
      <c r="G69" s="87">
        <v>1816</v>
      </c>
      <c r="H69" s="87"/>
      <c r="I69" s="87">
        <v>7202</v>
      </c>
      <c r="J69" s="87">
        <v>3174</v>
      </c>
      <c r="K69" s="87"/>
      <c r="L69" s="87">
        <v>1510</v>
      </c>
      <c r="M69" s="84">
        <f t="shared" si="2"/>
        <v>472828</v>
      </c>
      <c r="N69" s="88">
        <v>33864</v>
      </c>
      <c r="O69" s="87">
        <v>97032</v>
      </c>
      <c r="P69" s="87">
        <v>169025</v>
      </c>
      <c r="Q69" s="87">
        <v>14460</v>
      </c>
      <c r="R69" s="87">
        <v>91639</v>
      </c>
      <c r="S69" s="87">
        <v>6942</v>
      </c>
      <c r="T69" s="87"/>
      <c r="U69" s="87">
        <v>29687</v>
      </c>
      <c r="V69" s="87"/>
      <c r="W69" s="87">
        <v>2323</v>
      </c>
      <c r="X69" s="84">
        <f t="shared" si="4"/>
        <v>444972</v>
      </c>
      <c r="Y69" s="124"/>
      <c r="Z69" s="128">
        <f t="shared" si="3"/>
        <v>27856</v>
      </c>
      <c r="AG69" s="85"/>
    </row>
    <row r="70" spans="1:33" ht="12.75">
      <c r="A70" s="101">
        <v>41487</v>
      </c>
      <c r="B70" s="104">
        <v>69</v>
      </c>
      <c r="C70" s="90" t="s">
        <v>176</v>
      </c>
      <c r="D70" s="107">
        <v>11640</v>
      </c>
      <c r="E70" s="87">
        <v>238</v>
      </c>
      <c r="F70" s="87">
        <v>425</v>
      </c>
      <c r="G70" s="87"/>
      <c r="H70" s="87"/>
      <c r="I70" s="87"/>
      <c r="J70" s="87">
        <v>70</v>
      </c>
      <c r="K70" s="87"/>
      <c r="L70" s="87"/>
      <c r="M70" s="84">
        <f aca="true" t="shared" si="5" ref="M70:M137">SUM(D70:L70)</f>
        <v>12373</v>
      </c>
      <c r="N70" s="88"/>
      <c r="O70" s="87">
        <v>4846</v>
      </c>
      <c r="P70" s="87">
        <v>3255</v>
      </c>
      <c r="Q70" s="87"/>
      <c r="R70" s="87">
        <v>3488</v>
      </c>
      <c r="S70" s="87"/>
      <c r="T70" s="87"/>
      <c r="U70" s="87"/>
      <c r="V70" s="87"/>
      <c r="W70" s="87"/>
      <c r="X70" s="84">
        <f t="shared" si="4"/>
        <v>11589</v>
      </c>
      <c r="Y70" s="124"/>
      <c r="Z70" s="128">
        <f t="shared" si="3"/>
        <v>784</v>
      </c>
      <c r="AG70" s="85"/>
    </row>
    <row r="71" spans="1:33" ht="12.75">
      <c r="A71" s="101">
        <v>41493</v>
      </c>
      <c r="B71" s="104">
        <v>70</v>
      </c>
      <c r="C71" s="86" t="s">
        <v>177</v>
      </c>
      <c r="D71" s="107">
        <v>118714</v>
      </c>
      <c r="E71" s="87">
        <v>29265</v>
      </c>
      <c r="F71" s="87">
        <v>13268</v>
      </c>
      <c r="G71" s="87"/>
      <c r="H71" s="87">
        <v>5233</v>
      </c>
      <c r="I71" s="87">
        <v>6124</v>
      </c>
      <c r="J71" s="87">
        <v>621</v>
      </c>
      <c r="K71" s="87">
        <v>5122</v>
      </c>
      <c r="L71" s="87">
        <v>500</v>
      </c>
      <c r="M71" s="84">
        <f t="shared" si="5"/>
        <v>178847</v>
      </c>
      <c r="N71" s="88">
        <v>12680</v>
      </c>
      <c r="O71" s="87">
        <v>44636</v>
      </c>
      <c r="P71" s="87">
        <v>65923</v>
      </c>
      <c r="Q71" s="87">
        <v>58281</v>
      </c>
      <c r="R71" s="87">
        <v>17568</v>
      </c>
      <c r="S71" s="87">
        <v>5760</v>
      </c>
      <c r="T71" s="87"/>
      <c r="U71" s="87"/>
      <c r="V71" s="87"/>
      <c r="W71" s="87"/>
      <c r="X71" s="84">
        <f t="shared" si="4"/>
        <v>204848</v>
      </c>
      <c r="Y71" s="124"/>
      <c r="Z71" s="128">
        <f t="shared" si="3"/>
        <v>-26001</v>
      </c>
      <c r="AG71" s="85"/>
    </row>
    <row r="72" spans="1:33" ht="12.75">
      <c r="A72" s="101">
        <v>41501</v>
      </c>
      <c r="B72" s="104">
        <v>71</v>
      </c>
      <c r="C72" s="86" t="s">
        <v>15</v>
      </c>
      <c r="D72" s="107">
        <v>5713</v>
      </c>
      <c r="E72" s="87">
        <v>964</v>
      </c>
      <c r="F72" s="87">
        <v>1701</v>
      </c>
      <c r="G72" s="87"/>
      <c r="H72" s="87"/>
      <c r="I72" s="87"/>
      <c r="J72" s="87">
        <v>11</v>
      </c>
      <c r="K72" s="87">
        <v>1212</v>
      </c>
      <c r="L72" s="87">
        <v>2112</v>
      </c>
      <c r="M72" s="84">
        <f>SUM(D72:L72)</f>
        <v>11713</v>
      </c>
      <c r="N72" s="88"/>
      <c r="O72" s="87">
        <v>457</v>
      </c>
      <c r="P72" s="87">
        <v>6692</v>
      </c>
      <c r="Q72" s="87"/>
      <c r="R72" s="87">
        <v>3209</v>
      </c>
      <c r="S72" s="87"/>
      <c r="T72" s="87">
        <v>96</v>
      </c>
      <c r="U72" s="87"/>
      <c r="V72" s="87"/>
      <c r="W72" s="87">
        <v>5000</v>
      </c>
      <c r="X72" s="84">
        <f>SUM(N72:W72)</f>
        <v>15454</v>
      </c>
      <c r="Y72" s="124"/>
      <c r="Z72" s="128">
        <f t="shared" si="3"/>
        <v>-3741</v>
      </c>
      <c r="AG72" s="85"/>
    </row>
    <row r="73" spans="1:33" ht="12.75">
      <c r="A73" s="101">
        <v>41480</v>
      </c>
      <c r="B73" s="104">
        <v>72</v>
      </c>
      <c r="C73" s="83" t="s">
        <v>16</v>
      </c>
      <c r="D73" s="107">
        <v>83144</v>
      </c>
      <c r="E73" s="87">
        <v>397279</v>
      </c>
      <c r="F73" s="87">
        <v>2562</v>
      </c>
      <c r="G73" s="87"/>
      <c r="H73" s="87">
        <v>79470</v>
      </c>
      <c r="I73" s="87">
        <v>265362</v>
      </c>
      <c r="J73" s="87">
        <v>4689</v>
      </c>
      <c r="K73" s="87">
        <v>11280</v>
      </c>
      <c r="L73" s="87">
        <v>16131</v>
      </c>
      <c r="M73" s="84">
        <f t="shared" si="5"/>
        <v>859917</v>
      </c>
      <c r="N73" s="88">
        <v>78548</v>
      </c>
      <c r="O73" s="87">
        <v>92369</v>
      </c>
      <c r="P73" s="87">
        <v>232086</v>
      </c>
      <c r="Q73" s="87">
        <v>23104</v>
      </c>
      <c r="R73" s="87">
        <v>64031</v>
      </c>
      <c r="S73" s="87">
        <v>254429</v>
      </c>
      <c r="T73" s="87"/>
      <c r="U73" s="87"/>
      <c r="V73" s="87"/>
      <c r="W73" s="87"/>
      <c r="X73" s="84">
        <f t="shared" si="4"/>
        <v>744567</v>
      </c>
      <c r="Y73" s="124"/>
      <c r="Z73" s="128">
        <f t="shared" si="3"/>
        <v>115350</v>
      </c>
      <c r="AG73" s="85"/>
    </row>
    <row r="74" spans="1:33" ht="12.75">
      <c r="A74" s="101">
        <v>41513</v>
      </c>
      <c r="B74" s="104">
        <v>73</v>
      </c>
      <c r="C74" s="83" t="s">
        <v>94</v>
      </c>
      <c r="D74" s="107">
        <v>413596</v>
      </c>
      <c r="E74" s="87">
        <v>493484</v>
      </c>
      <c r="F74" s="87">
        <v>11394</v>
      </c>
      <c r="G74" s="87"/>
      <c r="H74" s="87">
        <v>1963</v>
      </c>
      <c r="I74" s="87"/>
      <c r="J74" s="87">
        <v>6024</v>
      </c>
      <c r="K74" s="87"/>
      <c r="L74" s="87">
        <v>15572</v>
      </c>
      <c r="M74" s="84">
        <f t="shared" si="5"/>
        <v>942033</v>
      </c>
      <c r="N74" s="88">
        <v>66681</v>
      </c>
      <c r="O74" s="87">
        <v>105359</v>
      </c>
      <c r="P74" s="87">
        <v>395737</v>
      </c>
      <c r="Q74" s="87">
        <v>260964</v>
      </c>
      <c r="R74" s="87">
        <v>219188</v>
      </c>
      <c r="S74" s="87"/>
      <c r="T74" s="87"/>
      <c r="U74" s="87">
        <v>2400</v>
      </c>
      <c r="V74" s="87">
        <v>1800</v>
      </c>
      <c r="W74" s="87"/>
      <c r="X74" s="84">
        <f t="shared" si="4"/>
        <v>1052129</v>
      </c>
      <c r="Y74" s="124"/>
      <c r="Z74" s="128">
        <f t="shared" si="3"/>
        <v>-110096</v>
      </c>
      <c r="AG74" s="85"/>
    </row>
    <row r="75" spans="1:33" ht="12.75">
      <c r="A75" s="101">
        <v>41501</v>
      </c>
      <c r="B75" s="104">
        <v>74</v>
      </c>
      <c r="C75" s="83" t="s">
        <v>178</v>
      </c>
      <c r="D75" s="107">
        <v>15970.97</v>
      </c>
      <c r="E75" s="87">
        <v>11518.31</v>
      </c>
      <c r="F75" s="87">
        <v>1160.07</v>
      </c>
      <c r="G75" s="87"/>
      <c r="H75" s="87"/>
      <c r="I75" s="87">
        <v>6214.51</v>
      </c>
      <c r="J75" s="87">
        <v>33.53</v>
      </c>
      <c r="K75" s="87">
        <v>5</v>
      </c>
      <c r="L75" s="87"/>
      <c r="M75" s="84">
        <f t="shared" si="5"/>
        <v>34902.39</v>
      </c>
      <c r="N75" s="88">
        <v>255</v>
      </c>
      <c r="O75" s="87">
        <v>13888</v>
      </c>
      <c r="P75" s="87">
        <v>4146.63</v>
      </c>
      <c r="Q75" s="87">
        <v>5128.92</v>
      </c>
      <c r="R75" s="87">
        <v>7049.65</v>
      </c>
      <c r="S75" s="87"/>
      <c r="T75" s="87"/>
      <c r="U75" s="87"/>
      <c r="V75" s="87"/>
      <c r="W75" s="87"/>
      <c r="X75" s="84">
        <f t="shared" si="4"/>
        <v>30468.200000000004</v>
      </c>
      <c r="Y75" s="124"/>
      <c r="Z75" s="128">
        <f t="shared" si="3"/>
        <v>4434.189999999995</v>
      </c>
      <c r="AG75" s="85"/>
    </row>
    <row r="76" spans="1:33" ht="12.75">
      <c r="A76" s="101">
        <v>41493</v>
      </c>
      <c r="B76" s="104">
        <v>75</v>
      </c>
      <c r="C76" s="83" t="s">
        <v>179</v>
      </c>
      <c r="D76" s="107">
        <v>22301</v>
      </c>
      <c r="E76" s="87">
        <v>57055</v>
      </c>
      <c r="F76" s="87">
        <v>637</v>
      </c>
      <c r="G76" s="87">
        <v>408</v>
      </c>
      <c r="H76" s="87">
        <v>109350</v>
      </c>
      <c r="I76" s="87">
        <v>653</v>
      </c>
      <c r="J76" s="87">
        <v>2017</v>
      </c>
      <c r="K76" s="87">
        <v>43</v>
      </c>
      <c r="L76" s="87">
        <v>100</v>
      </c>
      <c r="M76" s="84">
        <f t="shared" si="5"/>
        <v>192564</v>
      </c>
      <c r="N76" s="88">
        <v>224787</v>
      </c>
      <c r="O76" s="87">
        <v>13422</v>
      </c>
      <c r="P76" s="87">
        <v>13219</v>
      </c>
      <c r="Q76" s="87">
        <v>16019</v>
      </c>
      <c r="R76" s="87">
        <v>9830</v>
      </c>
      <c r="S76" s="87">
        <v>203</v>
      </c>
      <c r="T76" s="87">
        <v>10</v>
      </c>
      <c r="U76" s="87"/>
      <c r="V76" s="87"/>
      <c r="W76" s="87"/>
      <c r="X76" s="84">
        <f t="shared" si="4"/>
        <v>277490</v>
      </c>
      <c r="Y76" s="124"/>
      <c r="Z76" s="128">
        <f t="shared" si="3"/>
        <v>-84926</v>
      </c>
      <c r="AG76" s="85"/>
    </row>
    <row r="77" spans="1:33" ht="12.75">
      <c r="A77" s="101">
        <v>41516</v>
      </c>
      <c r="B77" s="104">
        <v>76</v>
      </c>
      <c r="C77" s="83" t="s">
        <v>180</v>
      </c>
      <c r="D77" s="107">
        <v>142662</v>
      </c>
      <c r="E77" s="87">
        <v>639618</v>
      </c>
      <c r="F77" s="87"/>
      <c r="G77" s="87">
        <v>2035</v>
      </c>
      <c r="H77" s="87">
        <v>735018</v>
      </c>
      <c r="I77" s="87">
        <v>3500</v>
      </c>
      <c r="J77" s="87">
        <v>21054</v>
      </c>
      <c r="K77" s="87"/>
      <c r="L77" s="87">
        <v>21171</v>
      </c>
      <c r="M77" s="84">
        <f t="shared" si="5"/>
        <v>1565058</v>
      </c>
      <c r="N77" s="88">
        <v>160719</v>
      </c>
      <c r="O77" s="87">
        <v>197066</v>
      </c>
      <c r="P77" s="87">
        <v>360120</v>
      </c>
      <c r="Q77" s="87">
        <v>15264</v>
      </c>
      <c r="R77" s="87">
        <v>236750</v>
      </c>
      <c r="S77" s="87">
        <v>3150</v>
      </c>
      <c r="T77" s="87">
        <v>42</v>
      </c>
      <c r="U77" s="87">
        <v>674570</v>
      </c>
      <c r="V77" s="87"/>
      <c r="W77" s="87"/>
      <c r="X77" s="84">
        <f t="shared" si="4"/>
        <v>1647681</v>
      </c>
      <c r="Y77" s="124"/>
      <c r="Z77" s="128">
        <f>M77-X77+Y77</f>
        <v>-82623</v>
      </c>
      <c r="AG77" s="85"/>
    </row>
    <row r="78" spans="1:33" ht="12.75">
      <c r="A78" s="101">
        <v>41516</v>
      </c>
      <c r="B78" s="104">
        <v>77</v>
      </c>
      <c r="C78" s="83" t="s">
        <v>32</v>
      </c>
      <c r="D78" s="107">
        <v>9053</v>
      </c>
      <c r="E78" s="87">
        <v>234222</v>
      </c>
      <c r="F78" s="87">
        <v>114174</v>
      </c>
      <c r="G78" s="87"/>
      <c r="H78" s="87"/>
      <c r="I78" s="87"/>
      <c r="J78" s="87"/>
      <c r="K78" s="87"/>
      <c r="L78" s="87"/>
      <c r="M78" s="84">
        <f t="shared" si="5"/>
        <v>357449</v>
      </c>
      <c r="N78" s="88"/>
      <c r="O78" s="87">
        <v>109370</v>
      </c>
      <c r="P78" s="87"/>
      <c r="Q78" s="87">
        <v>187013</v>
      </c>
      <c r="R78" s="87">
        <v>21788</v>
      </c>
      <c r="S78" s="87"/>
      <c r="T78" s="87"/>
      <c r="U78" s="87"/>
      <c r="V78" s="87"/>
      <c r="W78" s="87"/>
      <c r="X78" s="84">
        <f t="shared" si="4"/>
        <v>318171</v>
      </c>
      <c r="Y78" s="124"/>
      <c r="Z78" s="128">
        <f>M78-X78+Y78</f>
        <v>39278</v>
      </c>
      <c r="AG78" s="85"/>
    </row>
    <row r="79" spans="1:33" ht="12.75">
      <c r="A79" s="101">
        <v>41501</v>
      </c>
      <c r="B79" s="104"/>
      <c r="C79" s="83" t="s">
        <v>350</v>
      </c>
      <c r="D79" s="107">
        <v>1666</v>
      </c>
      <c r="E79" s="87">
        <v>23756</v>
      </c>
      <c r="F79" s="87">
        <v>2899</v>
      </c>
      <c r="G79" s="87"/>
      <c r="H79" s="87"/>
      <c r="I79" s="87"/>
      <c r="J79" s="87">
        <v>29</v>
      </c>
      <c r="K79" s="87">
        <v>6000</v>
      </c>
      <c r="L79" s="87">
        <v>7457</v>
      </c>
      <c r="M79" s="84">
        <f>SUM(D79:L79)</f>
        <v>41807</v>
      </c>
      <c r="N79" s="88"/>
      <c r="O79" s="87">
        <v>1557</v>
      </c>
      <c r="P79" s="87">
        <v>19357</v>
      </c>
      <c r="Q79" s="87"/>
      <c r="R79" s="87">
        <v>14870</v>
      </c>
      <c r="S79" s="87"/>
      <c r="T79" s="87">
        <v>12</v>
      </c>
      <c r="U79" s="87"/>
      <c r="V79" s="87"/>
      <c r="W79" s="87">
        <v>4521</v>
      </c>
      <c r="X79" s="84">
        <f>SUM(N79:W79)</f>
        <v>40317</v>
      </c>
      <c r="Y79" s="124"/>
      <c r="Z79" s="128">
        <f>M79-X79+Y79</f>
        <v>1490</v>
      </c>
      <c r="AG79" s="85"/>
    </row>
    <row r="80" spans="1:33" ht="12.75">
      <c r="A80" s="101">
        <v>41509</v>
      </c>
      <c r="B80" s="104">
        <v>78</v>
      </c>
      <c r="C80" s="83" t="s">
        <v>26</v>
      </c>
      <c r="D80" s="107">
        <v>48050</v>
      </c>
      <c r="E80" s="87">
        <v>38938</v>
      </c>
      <c r="F80" s="87">
        <v>8235</v>
      </c>
      <c r="G80" s="87">
        <v>350</v>
      </c>
      <c r="H80" s="87"/>
      <c r="I80" s="87">
        <v>230</v>
      </c>
      <c r="J80" s="87">
        <v>172</v>
      </c>
      <c r="K80" s="87"/>
      <c r="L80" s="87"/>
      <c r="M80" s="84">
        <f t="shared" si="5"/>
        <v>95975</v>
      </c>
      <c r="N80" s="88"/>
      <c r="O80" s="87">
        <v>10320</v>
      </c>
      <c r="P80" s="87">
        <v>42075</v>
      </c>
      <c r="Q80" s="87">
        <v>28281</v>
      </c>
      <c r="R80" s="87">
        <v>24115</v>
      </c>
      <c r="S80" s="87"/>
      <c r="T80" s="87">
        <v>468</v>
      </c>
      <c r="U80" s="87"/>
      <c r="V80" s="87"/>
      <c r="W80" s="87"/>
      <c r="X80" s="84">
        <f t="shared" si="4"/>
        <v>105259</v>
      </c>
      <c r="Y80" s="124"/>
      <c r="Z80" s="128">
        <f t="shared" si="3"/>
        <v>-9284</v>
      </c>
      <c r="AG80" s="85"/>
    </row>
    <row r="81" spans="1:33" ht="12.75">
      <c r="A81" s="101">
        <v>41466</v>
      </c>
      <c r="B81" s="104">
        <v>79</v>
      </c>
      <c r="C81" s="83" t="s">
        <v>181</v>
      </c>
      <c r="D81" s="107">
        <v>3566</v>
      </c>
      <c r="E81" s="87">
        <v>23180</v>
      </c>
      <c r="F81" s="87">
        <v>2853</v>
      </c>
      <c r="G81" s="87"/>
      <c r="H81" s="87"/>
      <c r="I81" s="87"/>
      <c r="J81" s="87">
        <v>2568</v>
      </c>
      <c r="K81" s="87"/>
      <c r="L81" s="87">
        <v>50</v>
      </c>
      <c r="M81" s="84">
        <f t="shared" si="5"/>
        <v>32217</v>
      </c>
      <c r="N81" s="88"/>
      <c r="O81" s="87">
        <v>1121</v>
      </c>
      <c r="P81" s="87">
        <v>8101</v>
      </c>
      <c r="Q81" s="87">
        <v>3998</v>
      </c>
      <c r="R81" s="87">
        <v>10228</v>
      </c>
      <c r="S81" s="87"/>
      <c r="T81" s="87"/>
      <c r="U81" s="87"/>
      <c r="V81" s="87"/>
      <c r="W81" s="87"/>
      <c r="X81" s="84">
        <f t="shared" si="4"/>
        <v>23448</v>
      </c>
      <c r="Y81" s="124"/>
      <c r="Z81" s="128">
        <f t="shared" si="3"/>
        <v>8769</v>
      </c>
      <c r="AG81" s="85"/>
    </row>
    <row r="82" spans="1:33" ht="12.75">
      <c r="A82" s="101">
        <v>41495</v>
      </c>
      <c r="B82" s="104">
        <v>80</v>
      </c>
      <c r="C82" s="83" t="s">
        <v>343</v>
      </c>
      <c r="D82" s="107">
        <v>51396</v>
      </c>
      <c r="E82" s="87">
        <v>3589</v>
      </c>
      <c r="F82" s="87">
        <v>9031</v>
      </c>
      <c r="G82" s="87"/>
      <c r="H82" s="87"/>
      <c r="I82" s="87"/>
      <c r="J82" s="87">
        <v>114</v>
      </c>
      <c r="K82" s="87"/>
      <c r="L82" s="87">
        <v>180</v>
      </c>
      <c r="M82" s="84">
        <f t="shared" si="5"/>
        <v>64310</v>
      </c>
      <c r="N82" s="88"/>
      <c r="O82" s="87">
        <v>5517</v>
      </c>
      <c r="P82" s="87">
        <v>13254</v>
      </c>
      <c r="Q82" s="87">
        <v>52981</v>
      </c>
      <c r="R82" s="87">
        <v>6687</v>
      </c>
      <c r="S82" s="87"/>
      <c r="T82" s="87">
        <v>13963</v>
      </c>
      <c r="U82" s="87"/>
      <c r="V82" s="87">
        <v>411</v>
      </c>
      <c r="W82" s="87">
        <v>1338</v>
      </c>
      <c r="X82" s="84">
        <f t="shared" si="4"/>
        <v>94151</v>
      </c>
      <c r="Y82" s="124"/>
      <c r="Z82" s="128">
        <f t="shared" si="3"/>
        <v>-29841</v>
      </c>
      <c r="AG82" s="85"/>
    </row>
    <row r="83" spans="1:33" ht="12.75">
      <c r="A83" s="101">
        <v>41495</v>
      </c>
      <c r="B83" s="104">
        <v>81</v>
      </c>
      <c r="C83" s="83" t="s">
        <v>345</v>
      </c>
      <c r="D83" s="107">
        <v>13763</v>
      </c>
      <c r="E83" s="87">
        <v>9057</v>
      </c>
      <c r="F83" s="87"/>
      <c r="G83" s="87">
        <v>15</v>
      </c>
      <c r="H83" s="87"/>
      <c r="I83" s="87"/>
      <c r="J83" s="87">
        <v>121</v>
      </c>
      <c r="K83" s="87">
        <v>7682</v>
      </c>
      <c r="L83" s="87">
        <v>32</v>
      </c>
      <c r="M83" s="84">
        <f t="shared" si="5"/>
        <v>30670</v>
      </c>
      <c r="N83" s="88"/>
      <c r="O83" s="87">
        <v>5056</v>
      </c>
      <c r="P83" s="87">
        <v>6028</v>
      </c>
      <c r="Q83" s="87">
        <v>13610</v>
      </c>
      <c r="R83" s="87">
        <v>6775</v>
      </c>
      <c r="S83" s="87"/>
      <c r="T83" s="87"/>
      <c r="U83" s="87"/>
      <c r="V83" s="87">
        <v>451</v>
      </c>
      <c r="W83" s="87">
        <v>171</v>
      </c>
      <c r="X83" s="84">
        <f t="shared" si="4"/>
        <v>32091</v>
      </c>
      <c r="Y83" s="124"/>
      <c r="Z83" s="128">
        <f t="shared" si="3"/>
        <v>-1421</v>
      </c>
      <c r="AG83" s="85"/>
    </row>
    <row r="84" spans="1:33" ht="12.75">
      <c r="A84" s="101">
        <v>41495</v>
      </c>
      <c r="B84" s="104">
        <v>82</v>
      </c>
      <c r="C84" s="83" t="s">
        <v>183</v>
      </c>
      <c r="D84" s="107">
        <v>17746</v>
      </c>
      <c r="E84" s="87">
        <v>16178</v>
      </c>
      <c r="F84" s="87">
        <v>3280</v>
      </c>
      <c r="G84" s="87"/>
      <c r="H84" s="87"/>
      <c r="I84" s="87"/>
      <c r="J84" s="87">
        <v>137</v>
      </c>
      <c r="K84" s="87"/>
      <c r="L84" s="87">
        <v>2733</v>
      </c>
      <c r="M84" s="84">
        <f t="shared" si="5"/>
        <v>40074</v>
      </c>
      <c r="N84" s="88"/>
      <c r="O84" s="87">
        <v>4491</v>
      </c>
      <c r="P84" s="87">
        <v>12666</v>
      </c>
      <c r="Q84" s="87">
        <v>15350</v>
      </c>
      <c r="R84" s="87">
        <v>9548</v>
      </c>
      <c r="S84" s="87"/>
      <c r="T84" s="87"/>
      <c r="U84" s="87"/>
      <c r="V84" s="87">
        <v>491</v>
      </c>
      <c r="W84" s="87">
        <v>164</v>
      </c>
      <c r="X84" s="84">
        <f t="shared" si="4"/>
        <v>42710</v>
      </c>
      <c r="Y84" s="124"/>
      <c r="Z84" s="128">
        <f t="shared" si="3"/>
        <v>-2636</v>
      </c>
      <c r="AG84" s="85"/>
    </row>
    <row r="85" spans="1:33" ht="12.75">
      <c r="A85" s="101">
        <v>41494</v>
      </c>
      <c r="B85" s="104">
        <v>83</v>
      </c>
      <c r="C85" s="83" t="s">
        <v>184</v>
      </c>
      <c r="D85" s="107">
        <v>26906</v>
      </c>
      <c r="E85" s="87">
        <v>7274</v>
      </c>
      <c r="F85" s="87">
        <v>1365</v>
      </c>
      <c r="G85" s="87"/>
      <c r="H85" s="87"/>
      <c r="I85" s="87"/>
      <c r="J85" s="87">
        <v>203</v>
      </c>
      <c r="K85" s="87">
        <v>10</v>
      </c>
      <c r="L85" s="87"/>
      <c r="M85" s="84">
        <f t="shared" si="5"/>
        <v>35758</v>
      </c>
      <c r="N85" s="88"/>
      <c r="O85" s="87">
        <v>5158</v>
      </c>
      <c r="P85" s="87">
        <v>7047</v>
      </c>
      <c r="Q85" s="87">
        <v>11093</v>
      </c>
      <c r="R85" s="87">
        <v>9534</v>
      </c>
      <c r="S85" s="87"/>
      <c r="T85" s="87"/>
      <c r="U85" s="87"/>
      <c r="V85" s="87">
        <v>501</v>
      </c>
      <c r="W85" s="87">
        <v>248</v>
      </c>
      <c r="X85" s="84">
        <f t="shared" si="4"/>
        <v>33581</v>
      </c>
      <c r="Y85" s="124"/>
      <c r="Z85" s="128">
        <f t="shared" si="3"/>
        <v>2177</v>
      </c>
      <c r="AG85" s="85"/>
    </row>
    <row r="86" spans="1:33" ht="12.75">
      <c r="A86" s="101">
        <v>41516</v>
      </c>
      <c r="B86" s="104">
        <v>84</v>
      </c>
      <c r="C86" s="83" t="s">
        <v>17</v>
      </c>
      <c r="D86" s="107">
        <v>9326</v>
      </c>
      <c r="E86" s="87">
        <v>43830</v>
      </c>
      <c r="F86" s="87"/>
      <c r="G86" s="87"/>
      <c r="H86" s="87"/>
      <c r="I86" s="87">
        <v>11803</v>
      </c>
      <c r="J86" s="87">
        <v>6739</v>
      </c>
      <c r="K86" s="87"/>
      <c r="L86" s="87">
        <v>7531</v>
      </c>
      <c r="M86" s="84">
        <f t="shared" si="5"/>
        <v>79229</v>
      </c>
      <c r="N86" s="88"/>
      <c r="O86" s="87">
        <v>9163</v>
      </c>
      <c r="P86" s="87">
        <v>16063</v>
      </c>
      <c r="Q86" s="87">
        <v>50463</v>
      </c>
      <c r="R86" s="87">
        <v>7334</v>
      </c>
      <c r="S86" s="87"/>
      <c r="T86" s="87"/>
      <c r="U86" s="87"/>
      <c r="V86" s="87"/>
      <c r="W86" s="87"/>
      <c r="X86" s="84">
        <f t="shared" si="4"/>
        <v>83023</v>
      </c>
      <c r="Y86" s="124"/>
      <c r="Z86" s="128">
        <f t="shared" si="3"/>
        <v>-3794</v>
      </c>
      <c r="AG86" s="85"/>
    </row>
    <row r="87" spans="1:33" ht="12.75">
      <c r="A87" s="101">
        <v>41527</v>
      </c>
      <c r="B87" s="104">
        <v>85</v>
      </c>
      <c r="C87" s="83" t="s">
        <v>27</v>
      </c>
      <c r="D87" s="107">
        <v>9382</v>
      </c>
      <c r="E87" s="87">
        <v>474</v>
      </c>
      <c r="F87" s="87">
        <v>2206</v>
      </c>
      <c r="G87" s="87"/>
      <c r="H87" s="87"/>
      <c r="I87" s="87"/>
      <c r="J87" s="87"/>
      <c r="K87" s="87"/>
      <c r="L87" s="87"/>
      <c r="M87" s="84">
        <f t="shared" si="5"/>
        <v>12062</v>
      </c>
      <c r="N87" s="88"/>
      <c r="O87" s="87">
        <v>1236</v>
      </c>
      <c r="P87" s="87">
        <v>6867</v>
      </c>
      <c r="Q87" s="87"/>
      <c r="R87" s="87">
        <v>3597</v>
      </c>
      <c r="S87" s="87"/>
      <c r="T87" s="87"/>
      <c r="U87" s="87"/>
      <c r="V87" s="87"/>
      <c r="W87" s="87"/>
      <c r="X87" s="84">
        <f t="shared" si="4"/>
        <v>11700</v>
      </c>
      <c r="Y87" s="124"/>
      <c r="Z87" s="128">
        <f t="shared" si="3"/>
        <v>362</v>
      </c>
      <c r="AG87" s="85"/>
    </row>
    <row r="88" spans="1:33" ht="12.75">
      <c r="A88" s="101">
        <v>41487</v>
      </c>
      <c r="B88" s="104">
        <v>86</v>
      </c>
      <c r="C88" s="83" t="s">
        <v>18</v>
      </c>
      <c r="D88" s="107">
        <v>23756</v>
      </c>
      <c r="E88" s="87">
        <v>12606</v>
      </c>
      <c r="F88" s="87"/>
      <c r="G88" s="87">
        <v>9732</v>
      </c>
      <c r="H88" s="87"/>
      <c r="I88" s="87"/>
      <c r="J88" s="87">
        <v>4</v>
      </c>
      <c r="K88" s="87">
        <v>748</v>
      </c>
      <c r="L88" s="87"/>
      <c r="M88" s="84">
        <f t="shared" si="5"/>
        <v>46846</v>
      </c>
      <c r="N88" s="88"/>
      <c r="O88" s="87">
        <v>8287</v>
      </c>
      <c r="P88" s="87">
        <v>33664</v>
      </c>
      <c r="Q88" s="87">
        <v>4415</v>
      </c>
      <c r="R88" s="87">
        <v>13676</v>
      </c>
      <c r="S88" s="87"/>
      <c r="T88" s="87">
        <v>1807</v>
      </c>
      <c r="U88" s="87"/>
      <c r="V88" s="87"/>
      <c r="W88" s="87"/>
      <c r="X88" s="84">
        <f t="shared" si="4"/>
        <v>61849</v>
      </c>
      <c r="Y88" s="124"/>
      <c r="Z88" s="128">
        <f t="shared" si="3"/>
        <v>-15003</v>
      </c>
      <c r="AG88" s="85"/>
    </row>
    <row r="89" spans="1:33" ht="12.75">
      <c r="A89" s="101">
        <v>41519</v>
      </c>
      <c r="B89" s="104">
        <v>87</v>
      </c>
      <c r="C89" s="83" t="s">
        <v>33</v>
      </c>
      <c r="D89" s="107">
        <v>15795</v>
      </c>
      <c r="E89" s="87">
        <v>42609</v>
      </c>
      <c r="F89" s="87">
        <v>18000</v>
      </c>
      <c r="G89" s="87"/>
      <c r="H89" s="87"/>
      <c r="I89" s="87"/>
      <c r="J89" s="87"/>
      <c r="K89" s="87"/>
      <c r="L89" s="87"/>
      <c r="M89" s="84">
        <f t="shared" si="5"/>
        <v>76404</v>
      </c>
      <c r="N89" s="88"/>
      <c r="O89" s="87">
        <v>7325</v>
      </c>
      <c r="P89" s="87"/>
      <c r="Q89" s="87">
        <v>79394</v>
      </c>
      <c r="R89" s="87">
        <v>12156</v>
      </c>
      <c r="S89" s="87"/>
      <c r="T89" s="87"/>
      <c r="U89" s="87"/>
      <c r="V89" s="87"/>
      <c r="W89" s="87"/>
      <c r="X89" s="84">
        <f t="shared" si="4"/>
        <v>98875</v>
      </c>
      <c r="Y89" s="124"/>
      <c r="Z89" s="128">
        <f t="shared" si="3"/>
        <v>-22471</v>
      </c>
      <c r="AG89" s="85"/>
    </row>
    <row r="90" spans="1:33" ht="12.75">
      <c r="A90" s="101">
        <v>41516</v>
      </c>
      <c r="B90" s="104">
        <v>88</v>
      </c>
      <c r="C90" s="83" t="s">
        <v>34</v>
      </c>
      <c r="D90" s="107">
        <v>15869</v>
      </c>
      <c r="E90" s="87">
        <v>68653</v>
      </c>
      <c r="F90" s="87">
        <v>16000</v>
      </c>
      <c r="G90" s="87"/>
      <c r="H90" s="87"/>
      <c r="I90" s="87"/>
      <c r="J90" s="87"/>
      <c r="K90" s="87"/>
      <c r="L90" s="87"/>
      <c r="M90" s="84">
        <f t="shared" si="5"/>
        <v>100522</v>
      </c>
      <c r="N90" s="88"/>
      <c r="O90" s="87">
        <v>15435</v>
      </c>
      <c r="P90" s="87"/>
      <c r="Q90" s="87">
        <v>75476</v>
      </c>
      <c r="R90" s="87">
        <v>12518</v>
      </c>
      <c r="S90" s="87"/>
      <c r="T90" s="87"/>
      <c r="U90" s="87"/>
      <c r="V90" s="87"/>
      <c r="W90" s="87"/>
      <c r="X90" s="84">
        <f t="shared" si="4"/>
        <v>103429</v>
      </c>
      <c r="Y90" s="124"/>
      <c r="Z90" s="128">
        <f t="shared" si="3"/>
        <v>-2907</v>
      </c>
      <c r="AG90" s="85"/>
    </row>
    <row r="91" spans="1:33" ht="12.75">
      <c r="A91" s="101">
        <v>41499</v>
      </c>
      <c r="B91" s="104">
        <v>89</v>
      </c>
      <c r="C91" s="83" t="s">
        <v>42</v>
      </c>
      <c r="D91" s="107">
        <v>79944</v>
      </c>
      <c r="E91" s="87">
        <v>109796</v>
      </c>
      <c r="F91" s="87"/>
      <c r="G91" s="87">
        <v>2536</v>
      </c>
      <c r="H91" s="87"/>
      <c r="I91" s="87"/>
      <c r="J91" s="87">
        <v>508</v>
      </c>
      <c r="K91" s="87"/>
      <c r="L91" s="87">
        <v>38</v>
      </c>
      <c r="M91" s="84">
        <f t="shared" si="5"/>
        <v>192822</v>
      </c>
      <c r="N91" s="88"/>
      <c r="O91" s="87"/>
      <c r="P91" s="87">
        <v>81699</v>
      </c>
      <c r="Q91" s="87"/>
      <c r="R91" s="87">
        <v>60611</v>
      </c>
      <c r="S91" s="87"/>
      <c r="T91" s="87"/>
      <c r="U91" s="87"/>
      <c r="V91" s="87"/>
      <c r="W91" s="87">
        <v>95</v>
      </c>
      <c r="X91" s="84">
        <f t="shared" si="4"/>
        <v>142405</v>
      </c>
      <c r="Y91" s="124"/>
      <c r="Z91" s="128">
        <f t="shared" si="3"/>
        <v>50417</v>
      </c>
      <c r="AG91" s="85"/>
    </row>
    <row r="92" spans="1:33" ht="12.75">
      <c r="A92" s="101">
        <v>41516</v>
      </c>
      <c r="B92" s="104">
        <v>90</v>
      </c>
      <c r="C92" s="83" t="s">
        <v>35</v>
      </c>
      <c r="D92" s="107">
        <v>12047</v>
      </c>
      <c r="E92" s="87">
        <v>144547</v>
      </c>
      <c r="F92" s="87">
        <v>17880</v>
      </c>
      <c r="G92" s="87"/>
      <c r="H92" s="87"/>
      <c r="I92" s="87"/>
      <c r="J92" s="87"/>
      <c r="K92" s="87"/>
      <c r="L92" s="87"/>
      <c r="M92" s="84">
        <f t="shared" si="5"/>
        <v>174474</v>
      </c>
      <c r="N92" s="88"/>
      <c r="O92" s="87">
        <v>58353</v>
      </c>
      <c r="P92" s="87"/>
      <c r="Q92" s="87">
        <v>86675</v>
      </c>
      <c r="R92" s="87">
        <v>14562</v>
      </c>
      <c r="S92" s="87"/>
      <c r="T92" s="87"/>
      <c r="U92" s="87"/>
      <c r="V92" s="87"/>
      <c r="W92" s="87"/>
      <c r="X92" s="84">
        <f t="shared" si="4"/>
        <v>159590</v>
      </c>
      <c r="Y92" s="124"/>
      <c r="Z92" s="128">
        <f t="shared" si="3"/>
        <v>14884</v>
      </c>
      <c r="AG92" s="85"/>
    </row>
    <row r="93" spans="1:33" ht="12.75">
      <c r="A93" s="101">
        <v>41457</v>
      </c>
      <c r="B93" s="104">
        <v>91</v>
      </c>
      <c r="C93" s="83" t="s">
        <v>36</v>
      </c>
      <c r="D93" s="107">
        <v>57795</v>
      </c>
      <c r="E93" s="87">
        <v>477011</v>
      </c>
      <c r="F93" s="87">
        <v>48790</v>
      </c>
      <c r="G93" s="87"/>
      <c r="H93" s="87"/>
      <c r="I93" s="87">
        <v>4397</v>
      </c>
      <c r="J93" s="87">
        <v>1631</v>
      </c>
      <c r="K93" s="87">
        <v>8400</v>
      </c>
      <c r="L93" s="87"/>
      <c r="M93" s="84">
        <f t="shared" si="5"/>
        <v>598024</v>
      </c>
      <c r="N93" s="88"/>
      <c r="O93" s="87">
        <v>129047</v>
      </c>
      <c r="P93" s="87">
        <v>207339</v>
      </c>
      <c r="Q93" s="87">
        <v>85049</v>
      </c>
      <c r="R93" s="87">
        <v>136467</v>
      </c>
      <c r="S93" s="87">
        <v>3104</v>
      </c>
      <c r="T93" s="87">
        <v>8376</v>
      </c>
      <c r="U93" s="87">
        <v>12676</v>
      </c>
      <c r="V93" s="87">
        <v>8178</v>
      </c>
      <c r="W93" s="87"/>
      <c r="X93" s="84">
        <f t="shared" si="4"/>
        <v>590236</v>
      </c>
      <c r="Y93" s="124"/>
      <c r="Z93" s="128">
        <f t="shared" si="3"/>
        <v>7788</v>
      </c>
      <c r="AG93" s="85"/>
    </row>
    <row r="94" spans="1:33" ht="12.75">
      <c r="A94" s="101">
        <v>41481</v>
      </c>
      <c r="B94" s="104">
        <v>92</v>
      </c>
      <c r="C94" s="83" t="s">
        <v>39</v>
      </c>
      <c r="D94" s="107">
        <v>168480</v>
      </c>
      <c r="E94" s="87">
        <v>538525</v>
      </c>
      <c r="F94" s="87">
        <v>30370</v>
      </c>
      <c r="G94" s="87"/>
      <c r="H94" s="87"/>
      <c r="I94" s="87"/>
      <c r="J94" s="87">
        <v>3293</v>
      </c>
      <c r="K94" s="87">
        <v>300</v>
      </c>
      <c r="L94" s="87">
        <v>1349</v>
      </c>
      <c r="M94" s="84">
        <v>742317</v>
      </c>
      <c r="N94" s="88">
        <v>709</v>
      </c>
      <c r="O94" s="87">
        <v>346010</v>
      </c>
      <c r="P94" s="87">
        <v>199058</v>
      </c>
      <c r="Q94" s="87">
        <v>19815</v>
      </c>
      <c r="R94" s="87">
        <v>212449</v>
      </c>
      <c r="S94" s="87"/>
      <c r="T94" s="87"/>
      <c r="U94" s="87"/>
      <c r="V94" s="87"/>
      <c r="W94" s="87"/>
      <c r="X94" s="84">
        <f t="shared" si="4"/>
        <v>778041</v>
      </c>
      <c r="Y94" s="124">
        <v>7000</v>
      </c>
      <c r="Z94" s="128">
        <f t="shared" si="3"/>
        <v>-28724</v>
      </c>
      <c r="AG94" s="85"/>
    </row>
    <row r="95" spans="1:33" ht="12.75">
      <c r="A95" s="101">
        <v>41520</v>
      </c>
      <c r="B95" s="104">
        <v>93</v>
      </c>
      <c r="C95" s="83" t="s">
        <v>19</v>
      </c>
      <c r="D95" s="107">
        <v>123702</v>
      </c>
      <c r="E95" s="87">
        <v>62598</v>
      </c>
      <c r="F95" s="87">
        <v>18388</v>
      </c>
      <c r="G95" s="87"/>
      <c r="H95" s="87"/>
      <c r="I95" s="87"/>
      <c r="J95" s="87">
        <v>12</v>
      </c>
      <c r="K95" s="87"/>
      <c r="L95" s="87">
        <v>3675</v>
      </c>
      <c r="M95" s="84">
        <f t="shared" si="5"/>
        <v>208375</v>
      </c>
      <c r="N95" s="88"/>
      <c r="O95" s="87">
        <v>30536</v>
      </c>
      <c r="P95" s="87">
        <v>125328</v>
      </c>
      <c r="Q95" s="87"/>
      <c r="R95" s="87">
        <v>38555</v>
      </c>
      <c r="S95" s="87"/>
      <c r="T95" s="87"/>
      <c r="U95" s="87">
        <v>7998</v>
      </c>
      <c r="V95" s="87">
        <v>4201</v>
      </c>
      <c r="W95" s="87"/>
      <c r="X95" s="84">
        <f t="shared" si="4"/>
        <v>206618</v>
      </c>
      <c r="Y95" s="124"/>
      <c r="Z95" s="128">
        <f t="shared" si="3"/>
        <v>1757</v>
      </c>
      <c r="AG95" s="85"/>
    </row>
    <row r="96" spans="1:33" ht="12.75">
      <c r="A96" s="101">
        <v>41495</v>
      </c>
      <c r="B96" s="104">
        <v>94</v>
      </c>
      <c r="C96" s="83" t="s">
        <v>185</v>
      </c>
      <c r="D96" s="107">
        <v>20108</v>
      </c>
      <c r="E96" s="87">
        <v>4134</v>
      </c>
      <c r="F96" s="87">
        <v>3614</v>
      </c>
      <c r="G96" s="87">
        <v>1241</v>
      </c>
      <c r="H96" s="87"/>
      <c r="I96" s="87"/>
      <c r="J96" s="87">
        <v>528</v>
      </c>
      <c r="K96" s="87">
        <v>5</v>
      </c>
      <c r="L96" s="87"/>
      <c r="M96" s="84">
        <f t="shared" si="5"/>
        <v>29630</v>
      </c>
      <c r="N96" s="88"/>
      <c r="O96" s="87">
        <v>5571</v>
      </c>
      <c r="P96" s="87">
        <v>11558</v>
      </c>
      <c r="Q96" s="87">
        <v>6598</v>
      </c>
      <c r="R96" s="87">
        <v>8486</v>
      </c>
      <c r="S96" s="87"/>
      <c r="T96" s="87"/>
      <c r="U96" s="87"/>
      <c r="V96" s="87">
        <v>490</v>
      </c>
      <c r="W96" s="87">
        <v>196</v>
      </c>
      <c r="X96" s="84">
        <f t="shared" si="4"/>
        <v>32899</v>
      </c>
      <c r="Y96" s="124"/>
      <c r="Z96" s="128">
        <f t="shared" si="3"/>
        <v>-3269</v>
      </c>
      <c r="AG96" s="85"/>
    </row>
    <row r="97" spans="1:33" ht="12.75">
      <c r="A97" s="101">
        <v>41487</v>
      </c>
      <c r="B97" s="104">
        <v>95</v>
      </c>
      <c r="C97" s="83" t="s">
        <v>93</v>
      </c>
      <c r="D97" s="107">
        <v>133317</v>
      </c>
      <c r="E97" s="87">
        <v>298109</v>
      </c>
      <c r="F97" s="87"/>
      <c r="G97" s="87"/>
      <c r="H97" s="87"/>
      <c r="I97" s="87"/>
      <c r="J97" s="87">
        <v>303</v>
      </c>
      <c r="K97" s="87">
        <v>5860</v>
      </c>
      <c r="L97" s="87">
        <v>41335</v>
      </c>
      <c r="M97" s="84">
        <f t="shared" si="5"/>
        <v>478924</v>
      </c>
      <c r="N97" s="88">
        <v>9000</v>
      </c>
      <c r="O97" s="87"/>
      <c r="P97" s="87">
        <v>139162</v>
      </c>
      <c r="Q97" s="87">
        <v>139808</v>
      </c>
      <c r="R97" s="87">
        <v>60710</v>
      </c>
      <c r="S97" s="87"/>
      <c r="T97" s="87">
        <v>191499</v>
      </c>
      <c r="U97" s="87"/>
      <c r="V97" s="87"/>
      <c r="W97" s="87">
        <v>7650</v>
      </c>
      <c r="X97" s="84">
        <v>547829</v>
      </c>
      <c r="Y97" s="124"/>
      <c r="Z97" s="128">
        <f t="shared" si="3"/>
        <v>-68905</v>
      </c>
      <c r="AG97" s="85"/>
    </row>
    <row r="98" spans="1:33" ht="12.75">
      <c r="A98" s="101">
        <v>41509</v>
      </c>
      <c r="B98" s="104">
        <v>96</v>
      </c>
      <c r="C98" s="83" t="s">
        <v>20</v>
      </c>
      <c r="D98" s="107">
        <v>117563</v>
      </c>
      <c r="E98" s="87">
        <v>928555</v>
      </c>
      <c r="F98" s="87">
        <v>4363</v>
      </c>
      <c r="G98" s="87"/>
      <c r="H98" s="87"/>
      <c r="I98" s="87">
        <v>234158</v>
      </c>
      <c r="J98" s="87">
        <v>5490</v>
      </c>
      <c r="K98" s="87">
        <v>5500</v>
      </c>
      <c r="L98" s="87">
        <v>713</v>
      </c>
      <c r="M98" s="84">
        <f t="shared" si="5"/>
        <v>1296342</v>
      </c>
      <c r="N98" s="88">
        <v>42001</v>
      </c>
      <c r="O98" s="87">
        <v>136931</v>
      </c>
      <c r="P98" s="87">
        <v>556552</v>
      </c>
      <c r="Q98" s="87">
        <v>302481</v>
      </c>
      <c r="R98" s="87">
        <v>134748</v>
      </c>
      <c r="S98" s="87">
        <v>12053</v>
      </c>
      <c r="T98" s="87">
        <v>33013</v>
      </c>
      <c r="U98" s="87"/>
      <c r="V98" s="87">
        <v>1612</v>
      </c>
      <c r="W98" s="87"/>
      <c r="X98" s="84">
        <f t="shared" si="4"/>
        <v>1219391</v>
      </c>
      <c r="Y98" s="124"/>
      <c r="Z98" s="128">
        <f t="shared" si="3"/>
        <v>76951</v>
      </c>
      <c r="AG98" s="85"/>
    </row>
    <row r="99" spans="1:33" ht="12.75">
      <c r="A99" s="101">
        <v>41501</v>
      </c>
      <c r="B99" s="104">
        <v>97</v>
      </c>
      <c r="C99" s="83" t="s">
        <v>21</v>
      </c>
      <c r="D99" s="107">
        <v>16969</v>
      </c>
      <c r="E99" s="87">
        <v>2423</v>
      </c>
      <c r="F99" s="87">
        <v>1840</v>
      </c>
      <c r="G99" s="87"/>
      <c r="H99" s="87"/>
      <c r="I99" s="87"/>
      <c r="J99" s="87">
        <v>7</v>
      </c>
      <c r="K99" s="87"/>
      <c r="L99" s="87">
        <v>5930</v>
      </c>
      <c r="M99" s="84">
        <f>SUM(D99:L99)</f>
        <v>27169</v>
      </c>
      <c r="N99" s="88"/>
      <c r="O99" s="87">
        <v>10088</v>
      </c>
      <c r="P99" s="87">
        <v>12406</v>
      </c>
      <c r="Q99" s="87"/>
      <c r="R99" s="87">
        <v>4741</v>
      </c>
      <c r="S99" s="87"/>
      <c r="T99" s="87">
        <v>86</v>
      </c>
      <c r="U99" s="87"/>
      <c r="V99" s="87"/>
      <c r="W99" s="87"/>
      <c r="X99" s="84">
        <f>SUM(N99:W99)</f>
        <v>27321</v>
      </c>
      <c r="Y99" s="124"/>
      <c r="Z99" s="128">
        <f t="shared" si="3"/>
        <v>-152</v>
      </c>
      <c r="AG99" s="85"/>
    </row>
    <row r="100" spans="1:33" ht="12.75">
      <c r="A100" s="101">
        <v>41514</v>
      </c>
      <c r="B100" s="104">
        <v>98</v>
      </c>
      <c r="C100" s="83" t="s">
        <v>186</v>
      </c>
      <c r="D100" s="107">
        <v>867579</v>
      </c>
      <c r="E100" s="87">
        <v>1104597</v>
      </c>
      <c r="F100" s="87"/>
      <c r="G100" s="87">
        <v>5099</v>
      </c>
      <c r="H100" s="87">
        <v>121810</v>
      </c>
      <c r="I100" s="87">
        <v>20750</v>
      </c>
      <c r="J100" s="87">
        <v>30752</v>
      </c>
      <c r="K100" s="87">
        <v>6316</v>
      </c>
      <c r="L100" s="87">
        <v>1477</v>
      </c>
      <c r="M100" s="84">
        <f t="shared" si="5"/>
        <v>2158380</v>
      </c>
      <c r="N100" s="88">
        <v>278390</v>
      </c>
      <c r="O100" s="87">
        <v>145835</v>
      </c>
      <c r="P100" s="87">
        <v>821461</v>
      </c>
      <c r="Q100" s="87">
        <v>416071</v>
      </c>
      <c r="R100" s="87">
        <v>142282</v>
      </c>
      <c r="S100" s="87">
        <v>12943</v>
      </c>
      <c r="T100" s="87"/>
      <c r="U100" s="87"/>
      <c r="V100" s="87">
        <v>390</v>
      </c>
      <c r="W100" s="87">
        <v>93480</v>
      </c>
      <c r="X100" s="84">
        <f t="shared" si="4"/>
        <v>1910852</v>
      </c>
      <c r="Y100" s="124">
        <v>54500</v>
      </c>
      <c r="Z100" s="128">
        <f t="shared" si="3"/>
        <v>302028</v>
      </c>
      <c r="AG100" s="89"/>
    </row>
    <row r="101" spans="1:33" ht="12.75">
      <c r="A101" s="101">
        <v>41516</v>
      </c>
      <c r="B101" s="104">
        <v>99</v>
      </c>
      <c r="C101" s="83" t="s">
        <v>37</v>
      </c>
      <c r="D101" s="107">
        <v>9141</v>
      </c>
      <c r="E101" s="87">
        <v>128703</v>
      </c>
      <c r="F101" s="87"/>
      <c r="G101" s="87"/>
      <c r="H101" s="87"/>
      <c r="I101" s="87"/>
      <c r="J101" s="87"/>
      <c r="K101" s="87"/>
      <c r="L101" s="87"/>
      <c r="M101" s="84">
        <f t="shared" si="5"/>
        <v>137844</v>
      </c>
      <c r="N101" s="88"/>
      <c r="O101" s="87">
        <v>26564</v>
      </c>
      <c r="P101" s="87"/>
      <c r="Q101" s="87">
        <v>72323</v>
      </c>
      <c r="R101" s="87">
        <v>11003</v>
      </c>
      <c r="S101" s="87"/>
      <c r="T101" s="87"/>
      <c r="U101" s="87"/>
      <c r="V101" s="87"/>
      <c r="W101" s="87"/>
      <c r="X101" s="84">
        <f t="shared" si="4"/>
        <v>109890</v>
      </c>
      <c r="Y101" s="124"/>
      <c r="Z101" s="128">
        <f t="shared" si="3"/>
        <v>27954</v>
      </c>
      <c r="AG101" s="85"/>
    </row>
    <row r="102" spans="1:33" ht="12.75">
      <c r="A102" s="101">
        <v>41487</v>
      </c>
      <c r="B102" s="104">
        <v>100</v>
      </c>
      <c r="C102" s="83" t="s">
        <v>187</v>
      </c>
      <c r="D102" s="107">
        <v>320376</v>
      </c>
      <c r="E102" s="87">
        <v>181306</v>
      </c>
      <c r="F102" s="87">
        <v>5683</v>
      </c>
      <c r="G102" s="87">
        <v>280</v>
      </c>
      <c r="H102" s="87"/>
      <c r="I102" s="87">
        <v>117488</v>
      </c>
      <c r="J102" s="87">
        <v>2351</v>
      </c>
      <c r="K102" s="87">
        <v>514</v>
      </c>
      <c r="L102" s="87"/>
      <c r="M102" s="84">
        <f t="shared" si="5"/>
        <v>627998</v>
      </c>
      <c r="N102" s="88"/>
      <c r="O102" s="87">
        <v>98756</v>
      </c>
      <c r="P102" s="87">
        <v>210422</v>
      </c>
      <c r="Q102" s="87">
        <v>136969</v>
      </c>
      <c r="R102" s="87">
        <v>59530</v>
      </c>
      <c r="S102" s="87">
        <v>96919</v>
      </c>
      <c r="T102" s="87">
        <v>12981</v>
      </c>
      <c r="U102" s="87"/>
      <c r="V102" s="87"/>
      <c r="W102" s="87">
        <v>40</v>
      </c>
      <c r="X102" s="84">
        <f t="shared" si="4"/>
        <v>615617</v>
      </c>
      <c r="Y102" s="124">
        <v>10619</v>
      </c>
      <c r="Z102" s="128">
        <f t="shared" si="3"/>
        <v>23000</v>
      </c>
      <c r="AG102" s="85"/>
    </row>
    <row r="103" spans="1:33" ht="12.75">
      <c r="A103" s="101">
        <v>41487</v>
      </c>
      <c r="B103" s="104">
        <v>101</v>
      </c>
      <c r="C103" s="83" t="s">
        <v>28</v>
      </c>
      <c r="D103" s="107">
        <v>9446</v>
      </c>
      <c r="E103" s="87">
        <v>87580</v>
      </c>
      <c r="F103" s="87"/>
      <c r="G103" s="87"/>
      <c r="H103" s="87">
        <v>22671</v>
      </c>
      <c r="I103" s="87"/>
      <c r="J103" s="87">
        <v>230</v>
      </c>
      <c r="K103" s="87"/>
      <c r="L103" s="87">
        <v>50</v>
      </c>
      <c r="M103" s="84">
        <f t="shared" si="5"/>
        <v>119977</v>
      </c>
      <c r="N103" s="88"/>
      <c r="O103" s="87">
        <v>8635</v>
      </c>
      <c r="P103" s="87">
        <v>58588</v>
      </c>
      <c r="Q103" s="87"/>
      <c r="R103" s="87">
        <v>21755</v>
      </c>
      <c r="S103" s="87"/>
      <c r="T103" s="87"/>
      <c r="U103" s="87">
        <v>22671</v>
      </c>
      <c r="V103" s="87">
        <v>961</v>
      </c>
      <c r="W103" s="87">
        <v>50</v>
      </c>
      <c r="X103" s="84">
        <v>112660</v>
      </c>
      <c r="Y103" s="124"/>
      <c r="Z103" s="128">
        <f t="shared" si="3"/>
        <v>7317</v>
      </c>
      <c r="AG103" s="85"/>
    </row>
    <row r="104" spans="1:33" ht="12.75">
      <c r="A104" s="101">
        <v>41487</v>
      </c>
      <c r="B104" s="104">
        <v>102</v>
      </c>
      <c r="C104" s="83" t="s">
        <v>188</v>
      </c>
      <c r="D104" s="107">
        <v>45686</v>
      </c>
      <c r="E104" s="87">
        <v>44590</v>
      </c>
      <c r="F104" s="87">
        <v>16294</v>
      </c>
      <c r="G104" s="87"/>
      <c r="H104" s="87"/>
      <c r="I104" s="87">
        <v>17128</v>
      </c>
      <c r="J104" s="87">
        <v>5062</v>
      </c>
      <c r="K104" s="87"/>
      <c r="L104" s="87"/>
      <c r="M104" s="84">
        <f t="shared" si="5"/>
        <v>128760</v>
      </c>
      <c r="N104" s="88"/>
      <c r="O104" s="87">
        <v>9276</v>
      </c>
      <c r="P104" s="87">
        <v>60180</v>
      </c>
      <c r="Q104" s="87">
        <v>29444</v>
      </c>
      <c r="R104" s="87">
        <v>27022</v>
      </c>
      <c r="S104" s="87">
        <v>14532</v>
      </c>
      <c r="T104" s="87"/>
      <c r="U104" s="87"/>
      <c r="V104" s="87"/>
      <c r="W104" s="87"/>
      <c r="X104" s="84">
        <f t="shared" si="4"/>
        <v>140454</v>
      </c>
      <c r="Y104" s="124"/>
      <c r="Z104" s="128">
        <f t="shared" si="3"/>
        <v>-11694</v>
      </c>
      <c r="AG104" s="85"/>
    </row>
    <row r="105" spans="1:33" ht="12.75">
      <c r="A105" s="101">
        <v>41514</v>
      </c>
      <c r="B105" s="104">
        <v>103</v>
      </c>
      <c r="C105" s="83" t="s">
        <v>29</v>
      </c>
      <c r="D105" s="107">
        <v>22124</v>
      </c>
      <c r="E105" s="87"/>
      <c r="F105" s="87"/>
      <c r="G105" s="87"/>
      <c r="H105" s="87"/>
      <c r="I105" s="87"/>
      <c r="J105" s="87">
        <v>20</v>
      </c>
      <c r="K105" s="87"/>
      <c r="L105" s="87"/>
      <c r="M105" s="84">
        <f t="shared" si="5"/>
        <v>22144</v>
      </c>
      <c r="N105" s="88"/>
      <c r="O105" s="87"/>
      <c r="P105" s="87">
        <v>13661</v>
      </c>
      <c r="Q105" s="87"/>
      <c r="R105" s="87">
        <v>3850</v>
      </c>
      <c r="S105" s="87"/>
      <c r="T105" s="87">
        <v>129</v>
      </c>
      <c r="U105" s="87"/>
      <c r="V105" s="87"/>
      <c r="W105" s="87">
        <v>1</v>
      </c>
      <c r="X105" s="84">
        <f t="shared" si="4"/>
        <v>17641</v>
      </c>
      <c r="Y105" s="124"/>
      <c r="Z105" s="128">
        <f t="shared" si="3"/>
        <v>4503</v>
      </c>
      <c r="AG105" s="85"/>
    </row>
    <row r="106" spans="1:33" ht="12.75">
      <c r="A106" s="101">
        <v>41487</v>
      </c>
      <c r="B106" s="104">
        <v>104</v>
      </c>
      <c r="C106" s="83" t="s">
        <v>189</v>
      </c>
      <c r="D106" s="107">
        <v>6976</v>
      </c>
      <c r="E106" s="87">
        <v>1580</v>
      </c>
      <c r="F106" s="87">
        <v>1637</v>
      </c>
      <c r="G106" s="87">
        <v>1521</v>
      </c>
      <c r="H106" s="87"/>
      <c r="I106" s="87"/>
      <c r="J106" s="87">
        <v>137</v>
      </c>
      <c r="K106" s="87"/>
      <c r="L106" s="87"/>
      <c r="M106" s="84">
        <f t="shared" si="5"/>
        <v>11851</v>
      </c>
      <c r="N106" s="88"/>
      <c r="O106" s="87">
        <v>2159</v>
      </c>
      <c r="P106" s="87">
        <v>3900</v>
      </c>
      <c r="Q106" s="87"/>
      <c r="R106" s="87">
        <v>3960</v>
      </c>
      <c r="S106" s="87"/>
      <c r="T106" s="87"/>
      <c r="U106" s="87"/>
      <c r="V106" s="87"/>
      <c r="W106" s="87"/>
      <c r="X106" s="84">
        <f t="shared" si="4"/>
        <v>10019</v>
      </c>
      <c r="Y106" s="124"/>
      <c r="Z106" s="128">
        <f t="shared" si="3"/>
        <v>1832</v>
      </c>
      <c r="AG106" s="85"/>
    </row>
    <row r="107" spans="1:33" ht="12.75">
      <c r="A107" s="101">
        <v>41495</v>
      </c>
      <c r="B107" s="104">
        <v>105</v>
      </c>
      <c r="C107" s="83" t="s">
        <v>190</v>
      </c>
      <c r="D107" s="107">
        <v>211790</v>
      </c>
      <c r="E107" s="87">
        <v>34110</v>
      </c>
      <c r="F107" s="87">
        <v>2391</v>
      </c>
      <c r="G107" s="87">
        <v>100</v>
      </c>
      <c r="H107" s="87"/>
      <c r="I107" s="87">
        <v>5830</v>
      </c>
      <c r="J107" s="87">
        <v>561</v>
      </c>
      <c r="K107" s="87"/>
      <c r="L107" s="87">
        <v>98157</v>
      </c>
      <c r="M107" s="84">
        <f t="shared" si="5"/>
        <v>352939</v>
      </c>
      <c r="N107" s="88">
        <v>5466</v>
      </c>
      <c r="O107" s="87">
        <v>97150</v>
      </c>
      <c r="P107" s="87">
        <v>5806</v>
      </c>
      <c r="Q107" s="87">
        <v>117728</v>
      </c>
      <c r="R107" s="87">
        <v>17311</v>
      </c>
      <c r="S107" s="87"/>
      <c r="T107" s="87"/>
      <c r="U107" s="87"/>
      <c r="V107" s="87">
        <v>625</v>
      </c>
      <c r="W107" s="87">
        <v>11722</v>
      </c>
      <c r="X107" s="84">
        <f t="shared" si="4"/>
        <v>255808</v>
      </c>
      <c r="Y107" s="124"/>
      <c r="Z107" s="128">
        <f t="shared" si="3"/>
        <v>97131</v>
      </c>
      <c r="AG107" s="85"/>
    </row>
    <row r="108" spans="1:33" ht="12.75">
      <c r="A108" s="101">
        <v>41493</v>
      </c>
      <c r="B108" s="104">
        <v>106</v>
      </c>
      <c r="C108" s="83" t="s">
        <v>191</v>
      </c>
      <c r="D108" s="107">
        <v>146305</v>
      </c>
      <c r="E108" s="87">
        <v>29336</v>
      </c>
      <c r="F108" s="87">
        <v>2831</v>
      </c>
      <c r="G108" s="87">
        <v>435</v>
      </c>
      <c r="H108" s="87">
        <v>426</v>
      </c>
      <c r="I108" s="87">
        <v>23460</v>
      </c>
      <c r="J108" s="87">
        <v>1422</v>
      </c>
      <c r="K108" s="87">
        <v>215</v>
      </c>
      <c r="L108" s="87">
        <v>400</v>
      </c>
      <c r="M108" s="84">
        <f t="shared" si="5"/>
        <v>204830</v>
      </c>
      <c r="N108" s="88">
        <v>17676</v>
      </c>
      <c r="O108" s="87">
        <v>51297</v>
      </c>
      <c r="P108" s="87">
        <v>63035</v>
      </c>
      <c r="Q108" s="87">
        <v>60537</v>
      </c>
      <c r="R108" s="87">
        <v>18002</v>
      </c>
      <c r="S108" s="87">
        <v>158</v>
      </c>
      <c r="T108" s="87"/>
      <c r="U108" s="87"/>
      <c r="V108" s="87"/>
      <c r="W108" s="87"/>
      <c r="X108" s="84">
        <f t="shared" si="4"/>
        <v>210705</v>
      </c>
      <c r="Y108" s="124"/>
      <c r="Z108" s="128">
        <f aca="true" t="shared" si="6" ref="Z108:Z158">M108-X108+Y108</f>
        <v>-5875</v>
      </c>
      <c r="AG108" s="85"/>
    </row>
    <row r="109" spans="1:33" ht="12.75">
      <c r="A109" s="101">
        <v>41509</v>
      </c>
      <c r="B109" s="104">
        <v>107</v>
      </c>
      <c r="C109" s="83" t="s">
        <v>192</v>
      </c>
      <c r="D109" s="107">
        <v>159711</v>
      </c>
      <c r="E109" s="87">
        <v>150164</v>
      </c>
      <c r="F109" s="87">
        <v>103934</v>
      </c>
      <c r="G109" s="87">
        <v>50</v>
      </c>
      <c r="H109" s="87"/>
      <c r="I109" s="87">
        <v>172</v>
      </c>
      <c r="J109" s="87">
        <v>518</v>
      </c>
      <c r="K109" s="87"/>
      <c r="L109" s="87">
        <v>13308</v>
      </c>
      <c r="M109" s="84">
        <f t="shared" si="5"/>
        <v>427857</v>
      </c>
      <c r="N109" s="88"/>
      <c r="O109" s="87">
        <v>20660</v>
      </c>
      <c r="P109" s="87">
        <v>278675</v>
      </c>
      <c r="Q109" s="87">
        <v>3867</v>
      </c>
      <c r="R109" s="87">
        <v>121164</v>
      </c>
      <c r="S109" s="87">
        <v>172</v>
      </c>
      <c r="T109" s="87"/>
      <c r="U109" s="87"/>
      <c r="V109" s="87">
        <v>2502</v>
      </c>
      <c r="W109" s="87">
        <v>6164</v>
      </c>
      <c r="X109" s="84">
        <f t="shared" si="4"/>
        <v>433204</v>
      </c>
      <c r="Y109" s="124"/>
      <c r="Z109" s="128">
        <f t="shared" si="6"/>
        <v>-5347</v>
      </c>
      <c r="AG109" s="85"/>
    </row>
    <row r="110" spans="1:33" ht="12.75">
      <c r="A110" s="101">
        <v>41495</v>
      </c>
      <c r="B110" s="104">
        <v>108</v>
      </c>
      <c r="C110" s="83" t="s">
        <v>193</v>
      </c>
      <c r="D110" s="107">
        <v>13241</v>
      </c>
      <c r="E110" s="87">
        <v>6298</v>
      </c>
      <c r="F110" s="87">
        <v>7057</v>
      </c>
      <c r="G110" s="87"/>
      <c r="H110" s="87"/>
      <c r="I110" s="87"/>
      <c r="J110" s="87">
        <v>64</v>
      </c>
      <c r="K110" s="87"/>
      <c r="L110" s="87">
        <v>12664</v>
      </c>
      <c r="M110" s="84">
        <f t="shared" si="5"/>
        <v>39324</v>
      </c>
      <c r="N110" s="88"/>
      <c r="O110" s="87">
        <v>1543</v>
      </c>
      <c r="P110" s="87">
        <v>8112</v>
      </c>
      <c r="Q110" s="87">
        <v>12298</v>
      </c>
      <c r="R110" s="87">
        <v>6534</v>
      </c>
      <c r="S110" s="87"/>
      <c r="T110" s="87"/>
      <c r="U110" s="87"/>
      <c r="V110" s="87">
        <v>430</v>
      </c>
      <c r="W110" s="87">
        <v>229</v>
      </c>
      <c r="X110" s="84">
        <f t="shared" si="4"/>
        <v>29146</v>
      </c>
      <c r="Y110" s="124"/>
      <c r="Z110" s="128">
        <f t="shared" si="6"/>
        <v>10178</v>
      </c>
      <c r="AG110" s="85"/>
    </row>
    <row r="111" spans="1:33" ht="12.75">
      <c r="A111" s="101">
        <v>41501</v>
      </c>
      <c r="B111" s="104">
        <v>109</v>
      </c>
      <c r="C111" s="83" t="s">
        <v>22</v>
      </c>
      <c r="D111" s="107">
        <v>1450</v>
      </c>
      <c r="E111" s="87">
        <v>3801</v>
      </c>
      <c r="F111" s="87">
        <v>543</v>
      </c>
      <c r="G111" s="87"/>
      <c r="H111" s="87"/>
      <c r="I111" s="87">
        <v>286</v>
      </c>
      <c r="J111" s="87"/>
      <c r="K111" s="87"/>
      <c r="L111" s="87">
        <v>886</v>
      </c>
      <c r="M111" s="84">
        <f t="shared" si="5"/>
        <v>6966</v>
      </c>
      <c r="N111" s="88"/>
      <c r="O111" s="87">
        <v>1349</v>
      </c>
      <c r="P111" s="87">
        <v>3178</v>
      </c>
      <c r="Q111" s="87"/>
      <c r="R111" s="87">
        <v>4360</v>
      </c>
      <c r="S111" s="87"/>
      <c r="T111" s="87">
        <v>13</v>
      </c>
      <c r="U111" s="87"/>
      <c r="V111" s="87"/>
      <c r="W111" s="87"/>
      <c r="X111" s="84">
        <f t="shared" si="4"/>
        <v>8900</v>
      </c>
      <c r="Y111" s="124"/>
      <c r="Z111" s="128">
        <f t="shared" si="6"/>
        <v>-1934</v>
      </c>
      <c r="AG111" s="85"/>
    </row>
    <row r="112" spans="1:33" ht="12.75">
      <c r="A112" s="101">
        <v>41520</v>
      </c>
      <c r="B112" s="104">
        <v>110</v>
      </c>
      <c r="C112" s="83" t="s">
        <v>23</v>
      </c>
      <c r="D112" s="107">
        <v>78491</v>
      </c>
      <c r="E112" s="87">
        <v>14611</v>
      </c>
      <c r="F112" s="87">
        <v>5241</v>
      </c>
      <c r="G112" s="87"/>
      <c r="H112" s="87"/>
      <c r="I112" s="87"/>
      <c r="J112" s="87">
        <v>4</v>
      </c>
      <c r="K112" s="87"/>
      <c r="L112" s="87">
        <v>100</v>
      </c>
      <c r="M112" s="84">
        <f t="shared" si="5"/>
        <v>98447</v>
      </c>
      <c r="N112" s="88"/>
      <c r="O112" s="87">
        <v>10521</v>
      </c>
      <c r="P112" s="87">
        <v>57103</v>
      </c>
      <c r="Q112" s="87"/>
      <c r="R112" s="87">
        <v>27128</v>
      </c>
      <c r="S112" s="87"/>
      <c r="T112" s="87">
        <v>236</v>
      </c>
      <c r="U112" s="87">
        <v>4249</v>
      </c>
      <c r="V112" s="87">
        <v>1954</v>
      </c>
      <c r="W112" s="87"/>
      <c r="X112" s="84">
        <f t="shared" si="4"/>
        <v>101191</v>
      </c>
      <c r="Y112" s="124"/>
      <c r="Z112" s="128">
        <f t="shared" si="6"/>
        <v>-2744</v>
      </c>
      <c r="AG112" s="85"/>
    </row>
    <row r="113" spans="1:33" ht="12.75">
      <c r="A113" s="101">
        <v>41522</v>
      </c>
      <c r="B113" s="104">
        <v>111</v>
      </c>
      <c r="C113" s="83" t="s">
        <v>24</v>
      </c>
      <c r="D113" s="107">
        <v>11389</v>
      </c>
      <c r="E113" s="87">
        <v>1759</v>
      </c>
      <c r="F113" s="87"/>
      <c r="G113" s="87"/>
      <c r="H113" s="87"/>
      <c r="I113" s="87">
        <v>11</v>
      </c>
      <c r="J113" s="87">
        <v>50</v>
      </c>
      <c r="K113" s="87"/>
      <c r="L113" s="87"/>
      <c r="M113" s="84">
        <f>SUM(D113:L113)</f>
        <v>13209</v>
      </c>
      <c r="N113" s="88"/>
      <c r="O113" s="87">
        <v>1961</v>
      </c>
      <c r="P113" s="87">
        <v>5989</v>
      </c>
      <c r="Q113" s="87">
        <v>6904</v>
      </c>
      <c r="R113" s="87">
        <v>4168</v>
      </c>
      <c r="S113" s="87"/>
      <c r="T113" s="87"/>
      <c r="U113" s="87"/>
      <c r="V113" s="87"/>
      <c r="W113" s="87">
        <v>90</v>
      </c>
      <c r="X113" s="84">
        <f>SUM(N113:W113)</f>
        <v>19112</v>
      </c>
      <c r="Y113" s="124"/>
      <c r="Z113" s="128">
        <f t="shared" si="6"/>
        <v>-5903</v>
      </c>
      <c r="AG113" s="85"/>
    </row>
    <row r="114" spans="1:33" ht="12.75">
      <c r="A114" s="101">
        <v>41516</v>
      </c>
      <c r="B114" s="104">
        <v>112</v>
      </c>
      <c r="C114" s="83" t="s">
        <v>194</v>
      </c>
      <c r="D114" s="107">
        <v>336968</v>
      </c>
      <c r="E114" s="87">
        <v>1114359</v>
      </c>
      <c r="F114" s="87"/>
      <c r="G114" s="87"/>
      <c r="H114" s="87"/>
      <c r="I114" s="87">
        <v>169732</v>
      </c>
      <c r="J114" s="87">
        <v>12859</v>
      </c>
      <c r="K114" s="87">
        <v>1458</v>
      </c>
      <c r="L114" s="87"/>
      <c r="M114" s="84">
        <f>SUM(D114:L114)</f>
        <v>1635376</v>
      </c>
      <c r="N114" s="88">
        <v>31029</v>
      </c>
      <c r="O114" s="87">
        <v>194565</v>
      </c>
      <c r="P114" s="87">
        <v>665082</v>
      </c>
      <c r="Q114" s="87">
        <v>313918</v>
      </c>
      <c r="R114" s="87">
        <v>334883</v>
      </c>
      <c r="S114" s="87">
        <v>50181</v>
      </c>
      <c r="T114" s="87"/>
      <c r="U114" s="87"/>
      <c r="V114" s="87"/>
      <c r="W114" s="87">
        <v>185000</v>
      </c>
      <c r="X114" s="84">
        <f t="shared" si="4"/>
        <v>1774658</v>
      </c>
      <c r="Y114" s="124">
        <v>38477</v>
      </c>
      <c r="Z114" s="128">
        <f t="shared" si="6"/>
        <v>-100805</v>
      </c>
      <c r="AG114" s="85"/>
    </row>
    <row r="115" spans="1:33" ht="12.75">
      <c r="A115" s="101">
        <v>41459</v>
      </c>
      <c r="B115" s="104">
        <v>113</v>
      </c>
      <c r="C115" s="83" t="s">
        <v>38</v>
      </c>
      <c r="D115" s="107">
        <v>38029</v>
      </c>
      <c r="E115" s="87">
        <v>429958</v>
      </c>
      <c r="F115" s="87">
        <v>83690</v>
      </c>
      <c r="G115" s="87"/>
      <c r="H115" s="87"/>
      <c r="I115" s="87"/>
      <c r="J115" s="87">
        <v>866</v>
      </c>
      <c r="K115" s="87"/>
      <c r="L115" s="87">
        <v>126812</v>
      </c>
      <c r="M115" s="84">
        <f t="shared" si="5"/>
        <v>679355</v>
      </c>
      <c r="N115" s="88"/>
      <c r="O115" s="87">
        <v>119423</v>
      </c>
      <c r="P115" s="87">
        <v>227486</v>
      </c>
      <c r="Q115" s="87"/>
      <c r="R115" s="87">
        <v>215401</v>
      </c>
      <c r="S115" s="87"/>
      <c r="T115" s="87"/>
      <c r="U115" s="87"/>
      <c r="V115" s="87"/>
      <c r="W115" s="87">
        <v>30858</v>
      </c>
      <c r="X115" s="84">
        <v>593168</v>
      </c>
      <c r="Y115" s="124">
        <v>995658</v>
      </c>
      <c r="Z115" s="128">
        <f t="shared" si="6"/>
        <v>1081845</v>
      </c>
      <c r="AG115" s="85"/>
    </row>
    <row r="116" spans="1:33" ht="12.75">
      <c r="A116" s="101">
        <v>41487</v>
      </c>
      <c r="B116" s="104">
        <v>114</v>
      </c>
      <c r="C116" s="83" t="s">
        <v>196</v>
      </c>
      <c r="D116" s="107">
        <v>217944</v>
      </c>
      <c r="E116" s="87">
        <v>709817</v>
      </c>
      <c r="F116" s="87">
        <v>131553</v>
      </c>
      <c r="G116" s="87"/>
      <c r="H116" s="87">
        <v>36630</v>
      </c>
      <c r="I116" s="87">
        <v>35019</v>
      </c>
      <c r="J116" s="87">
        <v>111</v>
      </c>
      <c r="K116" s="87"/>
      <c r="L116" s="87">
        <v>33718</v>
      </c>
      <c r="M116" s="84">
        <f t="shared" si="5"/>
        <v>1164792</v>
      </c>
      <c r="N116" s="88">
        <v>54768</v>
      </c>
      <c r="O116" s="87">
        <v>166826</v>
      </c>
      <c r="P116" s="87">
        <v>547313</v>
      </c>
      <c r="Q116" s="87">
        <v>212212</v>
      </c>
      <c r="R116" s="87">
        <v>131217</v>
      </c>
      <c r="S116" s="87">
        <v>35019</v>
      </c>
      <c r="T116" s="87"/>
      <c r="U116" s="87"/>
      <c r="V116" s="87"/>
      <c r="W116" s="87">
        <v>11438</v>
      </c>
      <c r="X116" s="84">
        <f t="shared" si="4"/>
        <v>1158793</v>
      </c>
      <c r="Y116" s="124"/>
      <c r="Z116" s="128">
        <f t="shared" si="6"/>
        <v>5999</v>
      </c>
      <c r="AG116" s="85"/>
    </row>
    <row r="117" spans="1:33" ht="12.75">
      <c r="A117" s="101">
        <v>41495</v>
      </c>
      <c r="B117" s="104">
        <v>115</v>
      </c>
      <c r="C117" s="83" t="s">
        <v>197</v>
      </c>
      <c r="D117" s="107">
        <v>138762</v>
      </c>
      <c r="E117" s="87">
        <v>43704</v>
      </c>
      <c r="F117" s="87"/>
      <c r="G117" s="87">
        <v>2044</v>
      </c>
      <c r="H117" s="87"/>
      <c r="I117" s="87">
        <v>7925</v>
      </c>
      <c r="J117" s="87">
        <v>167</v>
      </c>
      <c r="K117" s="87"/>
      <c r="L117" s="87">
        <v>21123</v>
      </c>
      <c r="M117" s="84">
        <f t="shared" si="5"/>
        <v>213725</v>
      </c>
      <c r="N117" s="88"/>
      <c r="O117" s="87">
        <v>35039</v>
      </c>
      <c r="P117" s="87">
        <v>8588</v>
      </c>
      <c r="Q117" s="87">
        <v>102655</v>
      </c>
      <c r="R117" s="87">
        <v>21783</v>
      </c>
      <c r="S117" s="87"/>
      <c r="T117" s="87">
        <v>11451</v>
      </c>
      <c r="U117" s="87"/>
      <c r="V117" s="87">
        <v>721</v>
      </c>
      <c r="W117" s="87">
        <v>23176</v>
      </c>
      <c r="X117" s="84">
        <f t="shared" si="4"/>
        <v>203413</v>
      </c>
      <c r="Y117" s="124">
        <v>13500</v>
      </c>
      <c r="Z117" s="128">
        <f t="shared" si="6"/>
        <v>23812</v>
      </c>
      <c r="AG117" s="85"/>
    </row>
    <row r="118" spans="1:33" ht="12.75">
      <c r="A118" s="101">
        <v>41495</v>
      </c>
      <c r="B118" s="104">
        <v>116</v>
      </c>
      <c r="C118" s="83" t="s">
        <v>198</v>
      </c>
      <c r="D118" s="107">
        <v>44913</v>
      </c>
      <c r="E118" s="87">
        <v>7761</v>
      </c>
      <c r="F118" s="87"/>
      <c r="G118" s="87">
        <v>15</v>
      </c>
      <c r="H118" s="87"/>
      <c r="I118" s="87"/>
      <c r="J118" s="87">
        <v>210</v>
      </c>
      <c r="K118" s="87">
        <v>1512</v>
      </c>
      <c r="L118" s="87">
        <v>13204</v>
      </c>
      <c r="M118" s="84">
        <f t="shared" si="5"/>
        <v>67615</v>
      </c>
      <c r="N118" s="88"/>
      <c r="O118" s="87">
        <v>2633</v>
      </c>
      <c r="P118" s="87">
        <v>14860</v>
      </c>
      <c r="Q118" s="87">
        <v>31626</v>
      </c>
      <c r="R118" s="87">
        <v>10737</v>
      </c>
      <c r="S118" s="87"/>
      <c r="T118" s="87">
        <v>9493</v>
      </c>
      <c r="U118" s="87"/>
      <c r="V118" s="87">
        <v>566</v>
      </c>
      <c r="W118" s="87">
        <v>200</v>
      </c>
      <c r="X118" s="84">
        <f t="shared" si="4"/>
        <v>70115</v>
      </c>
      <c r="Y118" s="124"/>
      <c r="Z118" s="128">
        <f t="shared" si="6"/>
        <v>-2500</v>
      </c>
      <c r="AG118" s="85"/>
    </row>
    <row r="119" spans="1:33" ht="12.75">
      <c r="A119" s="101">
        <v>41495</v>
      </c>
      <c r="B119" s="104">
        <v>117</v>
      </c>
      <c r="C119" s="83" t="s">
        <v>199</v>
      </c>
      <c r="D119" s="107">
        <v>154563</v>
      </c>
      <c r="E119" s="87">
        <v>18374</v>
      </c>
      <c r="F119" s="87">
        <v>8608</v>
      </c>
      <c r="G119" s="87">
        <v>765</v>
      </c>
      <c r="H119" s="87"/>
      <c r="I119" s="87"/>
      <c r="J119" s="87">
        <v>735</v>
      </c>
      <c r="K119" s="87">
        <v>6000</v>
      </c>
      <c r="L119" s="87">
        <v>24647</v>
      </c>
      <c r="M119" s="84">
        <f t="shared" si="5"/>
        <v>213692</v>
      </c>
      <c r="N119" s="88"/>
      <c r="O119" s="87">
        <v>18791</v>
      </c>
      <c r="P119" s="87">
        <v>38320</v>
      </c>
      <c r="Q119" s="87">
        <v>93951</v>
      </c>
      <c r="R119" s="87">
        <v>20915</v>
      </c>
      <c r="S119" s="87">
        <v>34958</v>
      </c>
      <c r="T119" s="87"/>
      <c r="U119" s="87"/>
      <c r="V119" s="87">
        <v>705</v>
      </c>
      <c r="W119" s="87">
        <v>13190</v>
      </c>
      <c r="X119" s="84">
        <f aca="true" t="shared" si="7" ref="X119:X158">SUM(N119:W119)</f>
        <v>220830</v>
      </c>
      <c r="Y119" s="124"/>
      <c r="Z119" s="128">
        <f t="shared" si="6"/>
        <v>-7138</v>
      </c>
      <c r="AG119" s="85"/>
    </row>
    <row r="120" spans="1:33" ht="12.75">
      <c r="A120" s="101">
        <v>41493</v>
      </c>
      <c r="B120" s="104">
        <v>118</v>
      </c>
      <c r="C120" s="83" t="s">
        <v>316</v>
      </c>
      <c r="D120" s="107">
        <v>37269</v>
      </c>
      <c r="E120" s="87">
        <v>103777</v>
      </c>
      <c r="F120" s="87">
        <v>816</v>
      </c>
      <c r="G120" s="87">
        <v>2362</v>
      </c>
      <c r="H120" s="87"/>
      <c r="I120" s="87">
        <v>33184</v>
      </c>
      <c r="J120" s="87">
        <v>1749</v>
      </c>
      <c r="K120" s="87">
        <v>3600</v>
      </c>
      <c r="L120" s="87">
        <v>150</v>
      </c>
      <c r="M120" s="84">
        <f t="shared" si="5"/>
        <v>182907</v>
      </c>
      <c r="N120" s="88">
        <v>39150</v>
      </c>
      <c r="O120" s="87">
        <v>29803</v>
      </c>
      <c r="P120" s="87">
        <v>45316</v>
      </c>
      <c r="Q120" s="87">
        <v>47888</v>
      </c>
      <c r="R120" s="87">
        <v>13691</v>
      </c>
      <c r="S120" s="87">
        <v>206</v>
      </c>
      <c r="T120" s="87"/>
      <c r="U120" s="87"/>
      <c r="V120" s="87"/>
      <c r="W120" s="87"/>
      <c r="X120" s="84">
        <f t="shared" si="7"/>
        <v>176054</v>
      </c>
      <c r="Y120" s="124"/>
      <c r="Z120" s="128">
        <f t="shared" si="6"/>
        <v>6853</v>
      </c>
      <c r="AG120" s="85"/>
    </row>
    <row r="121" spans="1:33" ht="12.75">
      <c r="A121" s="101">
        <v>41494</v>
      </c>
      <c r="B121" s="104">
        <v>119</v>
      </c>
      <c r="C121" s="83" t="s">
        <v>200</v>
      </c>
      <c r="D121" s="107">
        <v>183734</v>
      </c>
      <c r="E121" s="87">
        <v>153056</v>
      </c>
      <c r="F121" s="87">
        <v>114159</v>
      </c>
      <c r="G121" s="87"/>
      <c r="H121" s="87"/>
      <c r="I121" s="87"/>
      <c r="J121" s="87">
        <v>18521</v>
      </c>
      <c r="K121" s="87"/>
      <c r="L121" s="87"/>
      <c r="M121" s="84">
        <f t="shared" si="5"/>
        <v>469470</v>
      </c>
      <c r="N121" s="88"/>
      <c r="O121" s="87">
        <v>64173</v>
      </c>
      <c r="P121" s="87">
        <v>127894</v>
      </c>
      <c r="Q121" s="87">
        <v>114522</v>
      </c>
      <c r="R121" s="87">
        <v>103374</v>
      </c>
      <c r="S121" s="87"/>
      <c r="T121" s="87">
        <v>28438</v>
      </c>
      <c r="U121" s="87"/>
      <c r="V121" s="87"/>
      <c r="W121" s="87">
        <v>7512</v>
      </c>
      <c r="X121" s="84">
        <f t="shared" si="7"/>
        <v>445913</v>
      </c>
      <c r="Y121" s="124"/>
      <c r="Z121" s="128">
        <f t="shared" si="6"/>
        <v>23557</v>
      </c>
      <c r="AG121" s="85"/>
    </row>
    <row r="122" spans="1:33" ht="12.75">
      <c r="A122" s="101">
        <v>41466</v>
      </c>
      <c r="B122" s="104">
        <v>120</v>
      </c>
      <c r="C122" s="83" t="s">
        <v>201</v>
      </c>
      <c r="D122" s="107">
        <v>570293</v>
      </c>
      <c r="E122" s="87">
        <v>1421204</v>
      </c>
      <c r="F122" s="87">
        <v>18541</v>
      </c>
      <c r="G122" s="87">
        <v>268294</v>
      </c>
      <c r="H122" s="87"/>
      <c r="I122" s="87">
        <v>19522</v>
      </c>
      <c r="J122" s="87">
        <v>35940</v>
      </c>
      <c r="K122" s="87">
        <v>62542</v>
      </c>
      <c r="L122" s="87">
        <v>4573</v>
      </c>
      <c r="M122" s="84">
        <f t="shared" si="5"/>
        <v>2400909</v>
      </c>
      <c r="N122" s="88"/>
      <c r="O122" s="87">
        <v>214895</v>
      </c>
      <c r="P122" s="87">
        <v>1040456</v>
      </c>
      <c r="Q122" s="87">
        <v>348234</v>
      </c>
      <c r="R122" s="87">
        <v>397450</v>
      </c>
      <c r="S122" s="87">
        <v>15330</v>
      </c>
      <c r="T122" s="87"/>
      <c r="U122" s="87"/>
      <c r="V122" s="87">
        <v>4739</v>
      </c>
      <c r="W122" s="87">
        <v>71011</v>
      </c>
      <c r="X122" s="84">
        <v>2092115</v>
      </c>
      <c r="Y122" s="124">
        <v>19755</v>
      </c>
      <c r="Z122" s="128">
        <f t="shared" si="6"/>
        <v>328549</v>
      </c>
      <c r="AG122" s="85"/>
    </row>
    <row r="123" spans="1:33" ht="12.75">
      <c r="A123" s="101">
        <v>41519</v>
      </c>
      <c r="B123" s="104"/>
      <c r="C123" s="83" t="s">
        <v>381</v>
      </c>
      <c r="D123" s="107">
        <v>164</v>
      </c>
      <c r="E123" s="87">
        <v>133920</v>
      </c>
      <c r="F123" s="87"/>
      <c r="G123" s="87"/>
      <c r="H123" s="87"/>
      <c r="I123" s="87"/>
      <c r="J123" s="87"/>
      <c r="K123" s="87"/>
      <c r="L123" s="87"/>
      <c r="M123" s="84">
        <f>SUM(D123:L123)</f>
        <v>134084</v>
      </c>
      <c r="N123" s="88"/>
      <c r="O123" s="87">
        <v>127971</v>
      </c>
      <c r="P123" s="87"/>
      <c r="Q123" s="87">
        <v>180</v>
      </c>
      <c r="R123" s="87">
        <v>2236</v>
      </c>
      <c r="S123" s="87"/>
      <c r="T123" s="87"/>
      <c r="U123" s="87"/>
      <c r="V123" s="87"/>
      <c r="W123" s="87"/>
      <c r="X123" s="84">
        <f>SUM(N123:W123)</f>
        <v>130387</v>
      </c>
      <c r="Y123" s="124"/>
      <c r="Z123" s="128"/>
      <c r="AG123" s="85"/>
    </row>
    <row r="124" spans="1:33" ht="12.75">
      <c r="A124" s="101">
        <v>41494</v>
      </c>
      <c r="B124" s="104">
        <v>121</v>
      </c>
      <c r="C124" s="83" t="s">
        <v>341</v>
      </c>
      <c r="D124" s="107">
        <v>22676</v>
      </c>
      <c r="E124" s="87">
        <v>1742</v>
      </c>
      <c r="F124" s="87"/>
      <c r="G124" s="87"/>
      <c r="H124" s="87"/>
      <c r="I124" s="87"/>
      <c r="J124" s="87">
        <v>28</v>
      </c>
      <c r="K124" s="87"/>
      <c r="L124" s="87"/>
      <c r="M124" s="84">
        <f t="shared" si="5"/>
        <v>24446</v>
      </c>
      <c r="N124" s="88"/>
      <c r="O124" s="87">
        <v>2529</v>
      </c>
      <c r="P124" s="87">
        <v>6832</v>
      </c>
      <c r="Q124" s="87">
        <v>9766</v>
      </c>
      <c r="R124" s="87">
        <v>4644</v>
      </c>
      <c r="S124" s="87"/>
      <c r="T124" s="87">
        <v>3377</v>
      </c>
      <c r="U124" s="87"/>
      <c r="V124" s="87">
        <v>421</v>
      </c>
      <c r="W124" s="87">
        <v>141</v>
      </c>
      <c r="X124" s="84">
        <f t="shared" si="7"/>
        <v>27710</v>
      </c>
      <c r="Y124" s="124"/>
      <c r="Z124" s="128">
        <f t="shared" si="6"/>
        <v>-3264</v>
      </c>
      <c r="AG124" s="85"/>
    </row>
    <row r="125" spans="1:33" ht="12.75">
      <c r="A125" s="101">
        <v>41459</v>
      </c>
      <c r="B125" s="104">
        <v>122</v>
      </c>
      <c r="C125" s="83" t="s">
        <v>393</v>
      </c>
      <c r="D125" s="107">
        <v>147522</v>
      </c>
      <c r="E125" s="87">
        <v>84208</v>
      </c>
      <c r="F125" s="87">
        <v>3104</v>
      </c>
      <c r="G125" s="87">
        <v>1750</v>
      </c>
      <c r="H125" s="87"/>
      <c r="I125" s="87">
        <v>5990</v>
      </c>
      <c r="J125" s="87">
        <v>4996</v>
      </c>
      <c r="K125" s="87"/>
      <c r="L125" s="87">
        <v>633</v>
      </c>
      <c r="M125" s="84">
        <f t="shared" si="5"/>
        <v>248203</v>
      </c>
      <c r="N125" s="88">
        <v>22664</v>
      </c>
      <c r="O125" s="87">
        <v>27768</v>
      </c>
      <c r="P125" s="87">
        <v>72658</v>
      </c>
      <c r="Q125" s="87">
        <v>110017</v>
      </c>
      <c r="R125" s="87">
        <v>34738</v>
      </c>
      <c r="S125" s="87">
        <v>5990</v>
      </c>
      <c r="T125" s="87"/>
      <c r="U125" s="87"/>
      <c r="V125" s="87">
        <v>1656</v>
      </c>
      <c r="W125" s="87">
        <v>721</v>
      </c>
      <c r="X125" s="84">
        <f>SUM(N125:W125)</f>
        <v>276212</v>
      </c>
      <c r="Y125" s="124"/>
      <c r="Z125" s="128">
        <f t="shared" si="6"/>
        <v>-28009</v>
      </c>
      <c r="AG125" s="85"/>
    </row>
    <row r="126" spans="1:33" ht="12.75">
      <c r="A126" s="101">
        <v>41501</v>
      </c>
      <c r="B126" s="104">
        <v>123</v>
      </c>
      <c r="C126" s="83" t="s">
        <v>233</v>
      </c>
      <c r="D126" s="107">
        <v>16832</v>
      </c>
      <c r="E126" s="87">
        <v>3763</v>
      </c>
      <c r="F126" s="87">
        <v>1280</v>
      </c>
      <c r="G126" s="87"/>
      <c r="H126" s="87"/>
      <c r="I126" s="87"/>
      <c r="J126" s="87">
        <v>10</v>
      </c>
      <c r="K126" s="87"/>
      <c r="L126" s="87">
        <v>682</v>
      </c>
      <c r="M126" s="84">
        <f>SUM(D126:L126)</f>
        <v>22567</v>
      </c>
      <c r="N126" s="88"/>
      <c r="O126" s="87">
        <v>11916</v>
      </c>
      <c r="P126" s="87">
        <v>3405</v>
      </c>
      <c r="Q126" s="87"/>
      <c r="R126" s="87">
        <v>6641</v>
      </c>
      <c r="S126" s="87"/>
      <c r="T126" s="87">
        <v>122</v>
      </c>
      <c r="U126" s="87"/>
      <c r="V126" s="87"/>
      <c r="W126" s="87"/>
      <c r="X126" s="84">
        <f>SUM(N126:W126)</f>
        <v>22084</v>
      </c>
      <c r="Y126" s="124"/>
      <c r="Z126" s="128">
        <f t="shared" si="6"/>
        <v>483</v>
      </c>
      <c r="AG126" s="85"/>
    </row>
    <row r="127" spans="1:33" ht="12.75">
      <c r="A127" s="101">
        <v>41507</v>
      </c>
      <c r="B127" s="104">
        <v>124</v>
      </c>
      <c r="C127" s="83" t="s">
        <v>204</v>
      </c>
      <c r="D127" s="107">
        <v>449869</v>
      </c>
      <c r="E127" s="87">
        <v>216474</v>
      </c>
      <c r="F127" s="87">
        <v>17280</v>
      </c>
      <c r="G127" s="87"/>
      <c r="H127" s="87"/>
      <c r="I127" s="87">
        <v>8706</v>
      </c>
      <c r="J127" s="87">
        <v>3575</v>
      </c>
      <c r="K127" s="87">
        <v>4202</v>
      </c>
      <c r="L127" s="87">
        <v>33774</v>
      </c>
      <c r="M127" s="84">
        <f t="shared" si="5"/>
        <v>733880</v>
      </c>
      <c r="N127" s="88">
        <v>39944</v>
      </c>
      <c r="O127" s="87">
        <v>83031</v>
      </c>
      <c r="P127" s="87">
        <v>278809</v>
      </c>
      <c r="Q127" s="87">
        <v>279615</v>
      </c>
      <c r="R127" s="87">
        <v>101211</v>
      </c>
      <c r="S127" s="87">
        <v>8706</v>
      </c>
      <c r="T127" s="87"/>
      <c r="U127" s="87"/>
      <c r="V127" s="87"/>
      <c r="W127" s="87">
        <v>3114</v>
      </c>
      <c r="X127" s="84">
        <f t="shared" si="7"/>
        <v>794430</v>
      </c>
      <c r="Y127" s="124"/>
      <c r="Z127" s="128">
        <f t="shared" si="6"/>
        <v>-60550</v>
      </c>
      <c r="AG127" s="85"/>
    </row>
    <row r="128" spans="1:33" ht="12.75">
      <c r="A128" s="101">
        <v>41487</v>
      </c>
      <c r="B128" s="104">
        <v>125</v>
      </c>
      <c r="C128" s="83" t="s">
        <v>205</v>
      </c>
      <c r="D128" s="107">
        <v>148859</v>
      </c>
      <c r="E128" s="87">
        <v>659430</v>
      </c>
      <c r="F128" s="87">
        <v>152337</v>
      </c>
      <c r="G128" s="87"/>
      <c r="H128" s="87"/>
      <c r="I128" s="87">
        <v>3130</v>
      </c>
      <c r="J128" s="87">
        <v>6099</v>
      </c>
      <c r="K128" s="87">
        <v>677</v>
      </c>
      <c r="L128" s="87">
        <v>20475</v>
      </c>
      <c r="M128" s="84">
        <f t="shared" si="5"/>
        <v>991007</v>
      </c>
      <c r="N128" s="88">
        <v>22320</v>
      </c>
      <c r="O128" s="87">
        <v>105154</v>
      </c>
      <c r="P128" s="87">
        <v>467058</v>
      </c>
      <c r="Q128" s="87">
        <v>207872</v>
      </c>
      <c r="R128" s="87">
        <v>103188</v>
      </c>
      <c r="S128" s="87">
        <v>3130</v>
      </c>
      <c r="T128" s="87">
        <v>13020</v>
      </c>
      <c r="U128" s="87"/>
      <c r="V128" s="87"/>
      <c r="W128" s="87">
        <v>8495</v>
      </c>
      <c r="X128" s="84">
        <f t="shared" si="7"/>
        <v>930237</v>
      </c>
      <c r="Y128" s="124"/>
      <c r="Z128" s="128">
        <f t="shared" si="6"/>
        <v>60770</v>
      </c>
      <c r="AG128" s="85"/>
    </row>
    <row r="129" spans="1:33" ht="12.75">
      <c r="A129" s="101">
        <v>41474</v>
      </c>
      <c r="B129" s="104">
        <v>126</v>
      </c>
      <c r="C129" s="83" t="s">
        <v>206</v>
      </c>
      <c r="D129" s="107">
        <v>1090480</v>
      </c>
      <c r="E129" s="87">
        <v>1304007</v>
      </c>
      <c r="F129" s="87"/>
      <c r="G129" s="87">
        <v>2000</v>
      </c>
      <c r="H129" s="87"/>
      <c r="I129" s="87">
        <v>80000</v>
      </c>
      <c r="J129" s="87">
        <v>40000</v>
      </c>
      <c r="K129" s="87">
        <v>4800</v>
      </c>
      <c r="L129" s="87">
        <v>2000</v>
      </c>
      <c r="M129" s="84">
        <f t="shared" si="5"/>
        <v>2523287</v>
      </c>
      <c r="N129" s="88">
        <v>95000</v>
      </c>
      <c r="O129" s="87">
        <v>310000</v>
      </c>
      <c r="P129" s="87">
        <v>938000</v>
      </c>
      <c r="Q129" s="87">
        <v>479233</v>
      </c>
      <c r="R129" s="87">
        <v>437400</v>
      </c>
      <c r="S129" s="87">
        <v>80000</v>
      </c>
      <c r="T129" s="87">
        <v>65100</v>
      </c>
      <c r="U129" s="87"/>
      <c r="V129" s="87">
        <v>103489</v>
      </c>
      <c r="W129" s="87">
        <v>51900</v>
      </c>
      <c r="X129" s="84">
        <f t="shared" si="7"/>
        <v>2560122</v>
      </c>
      <c r="Y129" s="124"/>
      <c r="Z129" s="128">
        <f t="shared" si="6"/>
        <v>-36835</v>
      </c>
      <c r="AG129" s="89"/>
    </row>
    <row r="130" spans="1:33" ht="12.75">
      <c r="A130" s="101">
        <v>41459</v>
      </c>
      <c r="B130" s="104">
        <v>127</v>
      </c>
      <c r="C130" s="83" t="s">
        <v>207</v>
      </c>
      <c r="D130" s="107">
        <v>11796</v>
      </c>
      <c r="E130" s="87">
        <v>463</v>
      </c>
      <c r="F130" s="87"/>
      <c r="G130" s="87"/>
      <c r="H130" s="87"/>
      <c r="I130" s="87"/>
      <c r="J130" s="87">
        <v>40</v>
      </c>
      <c r="K130" s="87"/>
      <c r="L130" s="87"/>
      <c r="M130" s="84">
        <f t="shared" si="5"/>
        <v>12299</v>
      </c>
      <c r="N130" s="88"/>
      <c r="O130" s="87">
        <v>1597</v>
      </c>
      <c r="P130" s="87">
        <v>2640</v>
      </c>
      <c r="Q130" s="87">
        <v>5987</v>
      </c>
      <c r="R130" s="87">
        <v>3840</v>
      </c>
      <c r="S130" s="87"/>
      <c r="T130" s="87"/>
      <c r="U130" s="87"/>
      <c r="V130" s="87">
        <v>559</v>
      </c>
      <c r="W130" s="87"/>
      <c r="X130" s="84">
        <f t="shared" si="7"/>
        <v>14623</v>
      </c>
      <c r="Y130" s="124"/>
      <c r="Z130" s="128">
        <f t="shared" si="6"/>
        <v>-2324</v>
      </c>
      <c r="AG130" s="89"/>
    </row>
    <row r="131" spans="1:33" ht="12.75">
      <c r="A131" s="101"/>
      <c r="B131" s="104"/>
      <c r="C131" s="83"/>
      <c r="D131" s="107"/>
      <c r="E131" s="87"/>
      <c r="F131" s="87"/>
      <c r="G131" s="87"/>
      <c r="H131" s="87"/>
      <c r="I131" s="87"/>
      <c r="J131" s="87"/>
      <c r="K131" s="87"/>
      <c r="L131" s="87"/>
      <c r="M131" s="84">
        <f t="shared" si="5"/>
        <v>0</v>
      </c>
      <c r="N131" s="88"/>
      <c r="O131" s="87"/>
      <c r="P131" s="87"/>
      <c r="Q131" s="87"/>
      <c r="R131" s="87"/>
      <c r="S131" s="87"/>
      <c r="T131" s="87"/>
      <c r="U131" s="87"/>
      <c r="V131" s="87"/>
      <c r="W131" s="87"/>
      <c r="X131" s="84">
        <f t="shared" si="7"/>
        <v>0</v>
      </c>
      <c r="Y131" s="124"/>
      <c r="Z131" s="128">
        <f t="shared" si="6"/>
        <v>0</v>
      </c>
      <c r="AG131" s="85"/>
    </row>
    <row r="132" spans="1:33" ht="12.75">
      <c r="A132" s="101"/>
      <c r="B132" s="104"/>
      <c r="C132" s="83"/>
      <c r="D132" s="107"/>
      <c r="E132" s="87"/>
      <c r="F132" s="87"/>
      <c r="G132" s="87"/>
      <c r="H132" s="87"/>
      <c r="I132" s="87"/>
      <c r="J132" s="87"/>
      <c r="K132" s="87"/>
      <c r="L132" s="87"/>
      <c r="M132" s="84">
        <f t="shared" si="5"/>
        <v>0</v>
      </c>
      <c r="N132" s="88"/>
      <c r="O132" s="87"/>
      <c r="P132" s="87"/>
      <c r="Q132" s="87"/>
      <c r="R132" s="87"/>
      <c r="S132" s="87"/>
      <c r="T132" s="87"/>
      <c r="U132" s="87"/>
      <c r="V132" s="87"/>
      <c r="W132" s="87"/>
      <c r="X132" s="84">
        <f t="shared" si="7"/>
        <v>0</v>
      </c>
      <c r="Y132" s="124"/>
      <c r="Z132" s="128">
        <f t="shared" si="6"/>
        <v>0</v>
      </c>
      <c r="AG132" s="85"/>
    </row>
    <row r="133" spans="1:33" ht="12.75">
      <c r="A133" s="101"/>
      <c r="B133" s="104"/>
      <c r="C133" s="83"/>
      <c r="D133" s="107"/>
      <c r="E133" s="87"/>
      <c r="F133" s="87"/>
      <c r="G133" s="87"/>
      <c r="H133" s="87"/>
      <c r="I133" s="87"/>
      <c r="J133" s="87"/>
      <c r="K133" s="87"/>
      <c r="L133" s="87"/>
      <c r="M133" s="84">
        <f t="shared" si="5"/>
        <v>0</v>
      </c>
      <c r="N133" s="88"/>
      <c r="O133" s="87"/>
      <c r="P133" s="87"/>
      <c r="Q133" s="87"/>
      <c r="R133" s="87"/>
      <c r="S133" s="87"/>
      <c r="T133" s="87"/>
      <c r="U133" s="87"/>
      <c r="V133" s="87"/>
      <c r="W133" s="87"/>
      <c r="X133" s="84">
        <f t="shared" si="7"/>
        <v>0</v>
      </c>
      <c r="Y133" s="124"/>
      <c r="Z133" s="128">
        <f t="shared" si="6"/>
        <v>0</v>
      </c>
      <c r="AG133" s="85"/>
    </row>
    <row r="134" spans="1:33" ht="12.75">
      <c r="A134" s="101"/>
      <c r="B134" s="104"/>
      <c r="C134" s="83"/>
      <c r="D134" s="107"/>
      <c r="E134" s="87"/>
      <c r="F134" s="87"/>
      <c r="G134" s="87"/>
      <c r="H134" s="87"/>
      <c r="I134" s="87"/>
      <c r="J134" s="87"/>
      <c r="K134" s="87"/>
      <c r="L134" s="87"/>
      <c r="M134" s="84">
        <f t="shared" si="5"/>
        <v>0</v>
      </c>
      <c r="N134" s="88"/>
      <c r="O134" s="87"/>
      <c r="P134" s="87"/>
      <c r="Q134" s="87"/>
      <c r="R134" s="87"/>
      <c r="S134" s="87"/>
      <c r="T134" s="87"/>
      <c r="U134" s="87"/>
      <c r="V134" s="87"/>
      <c r="W134" s="87"/>
      <c r="X134" s="84">
        <f t="shared" si="7"/>
        <v>0</v>
      </c>
      <c r="Y134" s="124"/>
      <c r="Z134" s="128">
        <f t="shared" si="6"/>
        <v>0</v>
      </c>
      <c r="AG134" s="85"/>
    </row>
    <row r="135" spans="1:33" ht="12.75">
      <c r="A135" s="101"/>
      <c r="B135" s="104"/>
      <c r="C135" s="83"/>
      <c r="D135" s="107"/>
      <c r="E135" s="87"/>
      <c r="F135" s="87"/>
      <c r="G135" s="87"/>
      <c r="H135" s="87"/>
      <c r="I135" s="87"/>
      <c r="J135" s="87"/>
      <c r="K135" s="87"/>
      <c r="L135" s="87"/>
      <c r="M135" s="84">
        <f t="shared" si="5"/>
        <v>0</v>
      </c>
      <c r="N135" s="88"/>
      <c r="O135" s="87"/>
      <c r="P135" s="87"/>
      <c r="Q135" s="87"/>
      <c r="R135" s="87"/>
      <c r="S135" s="87"/>
      <c r="T135" s="87"/>
      <c r="U135" s="87"/>
      <c r="V135" s="87"/>
      <c r="W135" s="87"/>
      <c r="X135" s="84">
        <f t="shared" si="7"/>
        <v>0</v>
      </c>
      <c r="Y135" s="124"/>
      <c r="Z135" s="128">
        <f t="shared" si="6"/>
        <v>0</v>
      </c>
      <c r="AG135" s="85"/>
    </row>
    <row r="136" spans="1:33" ht="12" customHeight="1">
      <c r="A136" s="101"/>
      <c r="B136" s="104"/>
      <c r="C136" s="86"/>
      <c r="D136" s="107"/>
      <c r="E136" s="87"/>
      <c r="F136" s="87"/>
      <c r="G136" s="87"/>
      <c r="H136" s="87"/>
      <c r="I136" s="87"/>
      <c r="J136" s="87"/>
      <c r="K136" s="87"/>
      <c r="L136" s="87"/>
      <c r="M136" s="84">
        <f t="shared" si="5"/>
        <v>0</v>
      </c>
      <c r="N136" s="88"/>
      <c r="O136" s="87"/>
      <c r="P136" s="87"/>
      <c r="Q136" s="87"/>
      <c r="R136" s="87"/>
      <c r="S136" s="87"/>
      <c r="T136" s="87"/>
      <c r="U136" s="87"/>
      <c r="V136" s="87"/>
      <c r="W136" s="87"/>
      <c r="X136" s="84">
        <f t="shared" si="7"/>
        <v>0</v>
      </c>
      <c r="Y136" s="124"/>
      <c r="Z136" s="128">
        <f t="shared" si="6"/>
        <v>0</v>
      </c>
      <c r="AG136" s="85"/>
    </row>
    <row r="137" spans="1:33" ht="12.75">
      <c r="A137" s="101"/>
      <c r="B137" s="104"/>
      <c r="C137" s="86"/>
      <c r="D137" s="107"/>
      <c r="E137" s="87"/>
      <c r="F137" s="87"/>
      <c r="G137" s="87"/>
      <c r="H137" s="87"/>
      <c r="I137" s="87"/>
      <c r="J137" s="87"/>
      <c r="K137" s="87"/>
      <c r="L137" s="87"/>
      <c r="M137" s="84">
        <f t="shared" si="5"/>
        <v>0</v>
      </c>
      <c r="N137" s="88"/>
      <c r="O137" s="87"/>
      <c r="P137" s="87"/>
      <c r="Q137" s="87"/>
      <c r="R137" s="87"/>
      <c r="S137" s="87"/>
      <c r="T137" s="87"/>
      <c r="U137" s="87"/>
      <c r="V137" s="87"/>
      <c r="W137" s="87"/>
      <c r="X137" s="84">
        <f t="shared" si="7"/>
        <v>0</v>
      </c>
      <c r="Y137" s="124"/>
      <c r="Z137" s="128">
        <f t="shared" si="6"/>
        <v>0</v>
      </c>
      <c r="AG137" s="85"/>
    </row>
    <row r="138" spans="1:33" ht="12.75">
      <c r="A138" s="101"/>
      <c r="B138" s="104"/>
      <c r="C138" s="83"/>
      <c r="D138" s="107"/>
      <c r="E138" s="87"/>
      <c r="F138" s="87"/>
      <c r="G138" s="87"/>
      <c r="H138" s="87"/>
      <c r="I138" s="87"/>
      <c r="J138" s="87"/>
      <c r="K138" s="87"/>
      <c r="L138" s="87"/>
      <c r="M138" s="84">
        <f aca="true" t="shared" si="8" ref="M138:M158">SUM(D138:L138)</f>
        <v>0</v>
      </c>
      <c r="N138" s="88"/>
      <c r="O138" s="87"/>
      <c r="P138" s="87"/>
      <c r="Q138" s="87"/>
      <c r="R138" s="87"/>
      <c r="S138" s="87"/>
      <c r="T138" s="87"/>
      <c r="U138" s="87"/>
      <c r="V138" s="87"/>
      <c r="W138" s="87"/>
      <c r="X138" s="84">
        <f t="shared" si="7"/>
        <v>0</v>
      </c>
      <c r="Y138" s="124"/>
      <c r="Z138" s="128">
        <f t="shared" si="6"/>
        <v>0</v>
      </c>
      <c r="AG138" s="85"/>
    </row>
    <row r="139" spans="1:33" ht="12.75">
      <c r="A139" s="101"/>
      <c r="B139" s="104"/>
      <c r="C139" s="83"/>
      <c r="D139" s="107"/>
      <c r="E139" s="87"/>
      <c r="F139" s="87"/>
      <c r="G139" s="87"/>
      <c r="H139" s="87"/>
      <c r="I139" s="87"/>
      <c r="J139" s="87"/>
      <c r="K139" s="87"/>
      <c r="L139" s="87"/>
      <c r="M139" s="84">
        <f t="shared" si="8"/>
        <v>0</v>
      </c>
      <c r="N139" s="88"/>
      <c r="O139" s="87"/>
      <c r="P139" s="87"/>
      <c r="Q139" s="87"/>
      <c r="R139" s="87"/>
      <c r="S139" s="87"/>
      <c r="T139" s="87"/>
      <c r="U139" s="87"/>
      <c r="V139" s="87"/>
      <c r="W139" s="87"/>
      <c r="X139" s="84">
        <f t="shared" si="7"/>
        <v>0</v>
      </c>
      <c r="Y139" s="124"/>
      <c r="Z139" s="128">
        <f t="shared" si="6"/>
        <v>0</v>
      </c>
      <c r="AG139" s="85"/>
    </row>
    <row r="140" spans="1:33" ht="12.75">
      <c r="A140" s="101"/>
      <c r="B140" s="104"/>
      <c r="C140" s="83"/>
      <c r="D140" s="107"/>
      <c r="E140" s="87"/>
      <c r="F140" s="87"/>
      <c r="G140" s="87"/>
      <c r="H140" s="87"/>
      <c r="I140" s="87"/>
      <c r="J140" s="87"/>
      <c r="K140" s="87"/>
      <c r="L140" s="87"/>
      <c r="M140" s="84">
        <f t="shared" si="8"/>
        <v>0</v>
      </c>
      <c r="N140" s="88"/>
      <c r="O140" s="87"/>
      <c r="P140" s="87"/>
      <c r="Q140" s="87"/>
      <c r="R140" s="87"/>
      <c r="S140" s="87"/>
      <c r="T140" s="87"/>
      <c r="U140" s="87"/>
      <c r="V140" s="87"/>
      <c r="W140" s="87"/>
      <c r="X140" s="84">
        <f t="shared" si="7"/>
        <v>0</v>
      </c>
      <c r="Y140" s="124"/>
      <c r="Z140" s="128">
        <f t="shared" si="6"/>
        <v>0</v>
      </c>
      <c r="AG140" s="85"/>
    </row>
    <row r="141" spans="1:33" ht="12.75">
      <c r="A141" s="101"/>
      <c r="B141" s="104"/>
      <c r="C141" s="83"/>
      <c r="D141" s="107"/>
      <c r="E141" s="87"/>
      <c r="F141" s="87"/>
      <c r="G141" s="87"/>
      <c r="H141" s="87"/>
      <c r="I141" s="87"/>
      <c r="J141" s="87"/>
      <c r="K141" s="87"/>
      <c r="L141" s="87"/>
      <c r="M141" s="84">
        <f t="shared" si="8"/>
        <v>0</v>
      </c>
      <c r="N141" s="88"/>
      <c r="O141" s="87"/>
      <c r="P141" s="87"/>
      <c r="Q141" s="87"/>
      <c r="R141" s="87"/>
      <c r="S141" s="87"/>
      <c r="T141" s="87"/>
      <c r="U141" s="87"/>
      <c r="V141" s="87"/>
      <c r="W141" s="87"/>
      <c r="X141" s="84">
        <f t="shared" si="7"/>
        <v>0</v>
      </c>
      <c r="Y141" s="124"/>
      <c r="Z141" s="128">
        <f t="shared" si="6"/>
        <v>0</v>
      </c>
      <c r="AG141" s="85"/>
    </row>
    <row r="142" spans="1:33" ht="12.75">
      <c r="A142" s="101"/>
      <c r="B142" s="104"/>
      <c r="C142" s="83"/>
      <c r="D142" s="107"/>
      <c r="E142" s="87"/>
      <c r="F142" s="87"/>
      <c r="G142" s="87"/>
      <c r="H142" s="87"/>
      <c r="I142" s="87"/>
      <c r="J142" s="87"/>
      <c r="K142" s="87"/>
      <c r="L142" s="87"/>
      <c r="M142" s="84">
        <f t="shared" si="8"/>
        <v>0</v>
      </c>
      <c r="N142" s="88"/>
      <c r="O142" s="87"/>
      <c r="P142" s="87"/>
      <c r="Q142" s="87"/>
      <c r="R142" s="87"/>
      <c r="S142" s="87"/>
      <c r="T142" s="87"/>
      <c r="U142" s="87"/>
      <c r="V142" s="87"/>
      <c r="W142" s="87"/>
      <c r="X142" s="84">
        <f t="shared" si="7"/>
        <v>0</v>
      </c>
      <c r="Y142" s="124"/>
      <c r="Z142" s="128">
        <f t="shared" si="6"/>
        <v>0</v>
      </c>
      <c r="AG142" s="85"/>
    </row>
    <row r="143" spans="1:33" ht="12.75">
      <c r="A143" s="101"/>
      <c r="B143" s="104"/>
      <c r="C143" s="83"/>
      <c r="D143" s="107"/>
      <c r="E143" s="87"/>
      <c r="F143" s="87"/>
      <c r="G143" s="87"/>
      <c r="H143" s="87"/>
      <c r="I143" s="87"/>
      <c r="J143" s="87"/>
      <c r="K143" s="87"/>
      <c r="L143" s="87"/>
      <c r="M143" s="84">
        <f t="shared" si="8"/>
        <v>0</v>
      </c>
      <c r="N143" s="88"/>
      <c r="O143" s="87"/>
      <c r="P143" s="87"/>
      <c r="Q143" s="87"/>
      <c r="R143" s="87"/>
      <c r="S143" s="87"/>
      <c r="T143" s="87"/>
      <c r="U143" s="87"/>
      <c r="V143" s="87"/>
      <c r="W143" s="87"/>
      <c r="X143" s="84">
        <f t="shared" si="7"/>
        <v>0</v>
      </c>
      <c r="Y143" s="124"/>
      <c r="Z143" s="128">
        <f t="shared" si="6"/>
        <v>0</v>
      </c>
      <c r="AG143" s="89"/>
    </row>
    <row r="144" spans="1:33" ht="12.75">
      <c r="A144" s="101"/>
      <c r="B144" s="104"/>
      <c r="C144" s="83"/>
      <c r="D144" s="107"/>
      <c r="E144" s="87"/>
      <c r="F144" s="87"/>
      <c r="G144" s="87"/>
      <c r="H144" s="87"/>
      <c r="I144" s="87"/>
      <c r="J144" s="87"/>
      <c r="K144" s="87"/>
      <c r="L144" s="87"/>
      <c r="M144" s="84">
        <f t="shared" si="8"/>
        <v>0</v>
      </c>
      <c r="N144" s="88"/>
      <c r="O144" s="87"/>
      <c r="P144" s="87"/>
      <c r="Q144" s="87"/>
      <c r="R144" s="87"/>
      <c r="S144" s="87"/>
      <c r="T144" s="87"/>
      <c r="U144" s="87"/>
      <c r="V144" s="87"/>
      <c r="W144" s="87"/>
      <c r="X144" s="84">
        <f t="shared" si="7"/>
        <v>0</v>
      </c>
      <c r="Y144" s="124"/>
      <c r="Z144" s="128">
        <f t="shared" si="6"/>
        <v>0</v>
      </c>
      <c r="AA144" s="162"/>
      <c r="AG144" s="85"/>
    </row>
    <row r="145" spans="1:33" ht="12.75">
      <c r="A145" s="101"/>
      <c r="B145" s="104"/>
      <c r="C145" s="86"/>
      <c r="D145" s="107"/>
      <c r="E145" s="87"/>
      <c r="F145" s="87"/>
      <c r="G145" s="87"/>
      <c r="H145" s="87"/>
      <c r="I145" s="87"/>
      <c r="J145" s="87"/>
      <c r="K145" s="87"/>
      <c r="L145" s="87"/>
      <c r="M145" s="84">
        <f t="shared" si="8"/>
        <v>0</v>
      </c>
      <c r="N145" s="88"/>
      <c r="O145" s="87"/>
      <c r="P145" s="87"/>
      <c r="Q145" s="87"/>
      <c r="R145" s="87"/>
      <c r="S145" s="87"/>
      <c r="T145" s="87"/>
      <c r="U145" s="87"/>
      <c r="V145" s="87"/>
      <c r="W145" s="87"/>
      <c r="X145" s="84">
        <f t="shared" si="7"/>
        <v>0</v>
      </c>
      <c r="Y145" s="124"/>
      <c r="Z145" s="128">
        <f t="shared" si="6"/>
        <v>0</v>
      </c>
      <c r="AA145" s="162"/>
      <c r="AG145" s="85"/>
    </row>
    <row r="146" spans="1:33" ht="12.75">
      <c r="A146" s="101"/>
      <c r="B146" s="104"/>
      <c r="C146" s="91"/>
      <c r="D146" s="107"/>
      <c r="E146" s="87"/>
      <c r="F146" s="87"/>
      <c r="G146" s="87"/>
      <c r="H146" s="87"/>
      <c r="I146" s="87"/>
      <c r="J146" s="87"/>
      <c r="K146" s="87"/>
      <c r="L146" s="87"/>
      <c r="M146" s="84">
        <f t="shared" si="8"/>
        <v>0</v>
      </c>
      <c r="N146" s="88"/>
      <c r="O146" s="87"/>
      <c r="P146" s="87"/>
      <c r="Q146" s="87"/>
      <c r="R146" s="87"/>
      <c r="S146" s="87"/>
      <c r="T146" s="87"/>
      <c r="U146" s="87"/>
      <c r="V146" s="87"/>
      <c r="W146" s="87"/>
      <c r="X146" s="84">
        <f t="shared" si="7"/>
        <v>0</v>
      </c>
      <c r="Y146" s="124"/>
      <c r="Z146" s="128">
        <f t="shared" si="6"/>
        <v>0</v>
      </c>
      <c r="AA146" s="162"/>
      <c r="AG146" s="85"/>
    </row>
    <row r="147" spans="1:33" ht="12.75">
      <c r="A147" s="101"/>
      <c r="B147" s="104"/>
      <c r="C147" s="83"/>
      <c r="D147" s="107"/>
      <c r="E147" s="87"/>
      <c r="F147" s="87"/>
      <c r="G147" s="87"/>
      <c r="H147" s="87"/>
      <c r="I147" s="87"/>
      <c r="J147" s="87"/>
      <c r="K147" s="87"/>
      <c r="L147" s="87"/>
      <c r="M147" s="84">
        <f t="shared" si="8"/>
        <v>0</v>
      </c>
      <c r="N147" s="88"/>
      <c r="O147" s="87"/>
      <c r="P147" s="87"/>
      <c r="Q147" s="87"/>
      <c r="R147" s="87"/>
      <c r="S147" s="87"/>
      <c r="T147" s="87"/>
      <c r="U147" s="87"/>
      <c r="V147" s="87"/>
      <c r="W147" s="87"/>
      <c r="X147" s="84">
        <f t="shared" si="7"/>
        <v>0</v>
      </c>
      <c r="Y147" s="124"/>
      <c r="Z147" s="128">
        <f t="shared" si="6"/>
        <v>0</v>
      </c>
      <c r="AA147" s="162"/>
      <c r="AG147" s="85"/>
    </row>
    <row r="148" spans="1:33" ht="12.75">
      <c r="A148" s="101"/>
      <c r="B148" s="104"/>
      <c r="C148" s="83"/>
      <c r="D148" s="160"/>
      <c r="E148" s="158"/>
      <c r="F148" s="158"/>
      <c r="G148" s="87"/>
      <c r="H148" s="87"/>
      <c r="I148" s="87"/>
      <c r="J148" s="87"/>
      <c r="K148" s="87"/>
      <c r="L148" s="87"/>
      <c r="M148" s="84">
        <f t="shared" si="8"/>
        <v>0</v>
      </c>
      <c r="N148" s="88"/>
      <c r="O148" s="158"/>
      <c r="P148" s="158"/>
      <c r="Q148" s="158"/>
      <c r="R148" s="158"/>
      <c r="S148" s="158"/>
      <c r="T148" s="158"/>
      <c r="U148" s="158"/>
      <c r="V148" s="158"/>
      <c r="W148" s="158"/>
      <c r="X148" s="84">
        <f t="shared" si="7"/>
        <v>0</v>
      </c>
      <c r="Y148" s="124"/>
      <c r="Z148" s="128">
        <f t="shared" si="6"/>
        <v>0</v>
      </c>
      <c r="AA148" s="162"/>
      <c r="AG148" s="85"/>
    </row>
    <row r="149" spans="1:33" ht="12.75">
      <c r="A149" s="101"/>
      <c r="B149" s="104"/>
      <c r="C149" s="83"/>
      <c r="D149" s="160"/>
      <c r="E149" s="158"/>
      <c r="F149" s="158"/>
      <c r="G149" s="87"/>
      <c r="H149" s="87"/>
      <c r="I149" s="87"/>
      <c r="J149" s="87"/>
      <c r="K149" s="87"/>
      <c r="L149" s="87"/>
      <c r="M149" s="84">
        <f t="shared" si="8"/>
        <v>0</v>
      </c>
      <c r="N149" s="88"/>
      <c r="O149" s="158"/>
      <c r="P149" s="158"/>
      <c r="Q149" s="158"/>
      <c r="R149" s="158"/>
      <c r="S149" s="158"/>
      <c r="T149" s="158"/>
      <c r="U149" s="158"/>
      <c r="V149" s="158"/>
      <c r="W149" s="158"/>
      <c r="X149" s="84">
        <f t="shared" si="7"/>
        <v>0</v>
      </c>
      <c r="Y149" s="124"/>
      <c r="Z149" s="128">
        <f t="shared" si="6"/>
        <v>0</v>
      </c>
      <c r="AA149" s="162"/>
      <c r="AG149" s="85"/>
    </row>
    <row r="150" spans="1:33" ht="12.75">
      <c r="A150" s="101"/>
      <c r="B150" s="104"/>
      <c r="C150" s="83"/>
      <c r="D150" s="160"/>
      <c r="E150" s="158"/>
      <c r="F150" s="158"/>
      <c r="G150" s="87"/>
      <c r="H150" s="87"/>
      <c r="I150" s="87"/>
      <c r="J150" s="87"/>
      <c r="K150" s="87"/>
      <c r="L150" s="87"/>
      <c r="M150" s="84">
        <f t="shared" si="8"/>
        <v>0</v>
      </c>
      <c r="N150" s="88"/>
      <c r="O150" s="158"/>
      <c r="P150" s="158"/>
      <c r="Q150" s="158"/>
      <c r="R150" s="158"/>
      <c r="S150" s="158"/>
      <c r="T150" s="158"/>
      <c r="U150" s="158"/>
      <c r="V150" s="158"/>
      <c r="W150" s="158"/>
      <c r="X150" s="84">
        <f>SUM(N150:W150)</f>
        <v>0</v>
      </c>
      <c r="Y150" s="124"/>
      <c r="Z150" s="128">
        <f t="shared" si="6"/>
        <v>0</v>
      </c>
      <c r="AA150" s="162"/>
      <c r="AG150" s="85"/>
    </row>
    <row r="151" spans="1:33" ht="12.75">
      <c r="A151" s="101"/>
      <c r="B151" s="104"/>
      <c r="C151" s="83"/>
      <c r="D151" s="160"/>
      <c r="E151" s="158"/>
      <c r="F151" s="158"/>
      <c r="G151" s="87"/>
      <c r="H151" s="87"/>
      <c r="I151" s="87"/>
      <c r="J151" s="87"/>
      <c r="K151" s="87"/>
      <c r="L151" s="87"/>
      <c r="M151" s="84">
        <f t="shared" si="8"/>
        <v>0</v>
      </c>
      <c r="N151" s="88"/>
      <c r="O151" s="158"/>
      <c r="P151" s="158"/>
      <c r="Q151" s="158"/>
      <c r="R151" s="158"/>
      <c r="S151" s="158"/>
      <c r="T151" s="158"/>
      <c r="U151" s="158"/>
      <c r="V151" s="158"/>
      <c r="W151" s="158"/>
      <c r="X151" s="84">
        <f t="shared" si="7"/>
        <v>0</v>
      </c>
      <c r="Y151" s="124"/>
      <c r="Z151" s="128">
        <f t="shared" si="6"/>
        <v>0</v>
      </c>
      <c r="AA151" s="162"/>
      <c r="AG151" s="85"/>
    </row>
    <row r="152" spans="1:33" ht="12.75">
      <c r="A152" s="101"/>
      <c r="B152" s="104"/>
      <c r="C152" s="83"/>
      <c r="D152" s="161"/>
      <c r="E152" s="159"/>
      <c r="F152" s="159"/>
      <c r="G152" s="87"/>
      <c r="H152" s="87"/>
      <c r="I152" s="87"/>
      <c r="J152" s="87"/>
      <c r="K152" s="87"/>
      <c r="L152" s="87"/>
      <c r="M152" s="84">
        <f t="shared" si="8"/>
        <v>0</v>
      </c>
      <c r="N152" s="88"/>
      <c r="O152" s="159"/>
      <c r="P152" s="159"/>
      <c r="Q152" s="159"/>
      <c r="R152" s="159"/>
      <c r="S152" s="159"/>
      <c r="T152" s="159"/>
      <c r="U152" s="159"/>
      <c r="V152" s="159"/>
      <c r="W152" s="159"/>
      <c r="X152" s="84">
        <f t="shared" si="7"/>
        <v>0</v>
      </c>
      <c r="Y152" s="124"/>
      <c r="Z152" s="128">
        <f t="shared" si="6"/>
        <v>0</v>
      </c>
      <c r="AA152" s="162"/>
      <c r="AG152" s="89"/>
    </row>
    <row r="153" spans="1:33" ht="12.75">
      <c r="A153" s="101"/>
      <c r="B153" s="104"/>
      <c r="C153" s="83"/>
      <c r="D153" s="160"/>
      <c r="E153" s="158"/>
      <c r="F153" s="159"/>
      <c r="G153" s="87"/>
      <c r="H153" s="87"/>
      <c r="I153" s="87"/>
      <c r="J153" s="87"/>
      <c r="K153" s="87"/>
      <c r="L153" s="87"/>
      <c r="M153" s="84">
        <f t="shared" si="8"/>
        <v>0</v>
      </c>
      <c r="N153" s="88"/>
      <c r="O153" s="158"/>
      <c r="P153" s="158"/>
      <c r="Q153" s="158"/>
      <c r="R153" s="158"/>
      <c r="S153" s="158"/>
      <c r="T153" s="158"/>
      <c r="U153" s="158"/>
      <c r="V153" s="158"/>
      <c r="W153" s="158"/>
      <c r="X153" s="84">
        <f t="shared" si="7"/>
        <v>0</v>
      </c>
      <c r="Y153" s="124"/>
      <c r="Z153" s="128">
        <f t="shared" si="6"/>
        <v>0</v>
      </c>
      <c r="AA153" s="162"/>
      <c r="AG153" s="85"/>
    </row>
    <row r="154" spans="1:33" ht="12.75">
      <c r="A154" s="101"/>
      <c r="B154" s="104"/>
      <c r="C154" s="83"/>
      <c r="D154" s="107"/>
      <c r="E154" s="87"/>
      <c r="F154" s="87"/>
      <c r="G154" s="87"/>
      <c r="H154" s="87"/>
      <c r="I154" s="87"/>
      <c r="J154" s="87"/>
      <c r="K154" s="87"/>
      <c r="L154" s="87"/>
      <c r="M154" s="84">
        <f t="shared" si="8"/>
        <v>0</v>
      </c>
      <c r="N154" s="88"/>
      <c r="O154" s="87"/>
      <c r="P154" s="87"/>
      <c r="Q154" s="87"/>
      <c r="R154" s="87"/>
      <c r="S154" s="87"/>
      <c r="T154" s="87"/>
      <c r="U154" s="87"/>
      <c r="V154" s="87"/>
      <c r="W154" s="87"/>
      <c r="X154" s="84">
        <f t="shared" si="7"/>
        <v>0</v>
      </c>
      <c r="Y154" s="124"/>
      <c r="Z154" s="128">
        <f t="shared" si="6"/>
        <v>0</v>
      </c>
      <c r="AG154" s="85"/>
    </row>
    <row r="155" spans="1:33" ht="12.75">
      <c r="A155" s="101"/>
      <c r="B155" s="104"/>
      <c r="C155" s="86"/>
      <c r="D155" s="107"/>
      <c r="E155" s="87"/>
      <c r="F155" s="87"/>
      <c r="G155" s="87"/>
      <c r="H155" s="87"/>
      <c r="I155" s="87"/>
      <c r="J155" s="87"/>
      <c r="K155" s="87"/>
      <c r="L155" s="87"/>
      <c r="M155" s="84">
        <f t="shared" si="8"/>
        <v>0</v>
      </c>
      <c r="N155" s="88"/>
      <c r="O155" s="87"/>
      <c r="P155" s="87"/>
      <c r="Q155" s="87"/>
      <c r="R155" s="87"/>
      <c r="S155" s="87"/>
      <c r="T155" s="87"/>
      <c r="U155" s="87"/>
      <c r="V155" s="87"/>
      <c r="W155" s="87"/>
      <c r="X155" s="84">
        <f t="shared" si="7"/>
        <v>0</v>
      </c>
      <c r="Y155" s="124"/>
      <c r="Z155" s="128">
        <f t="shared" si="6"/>
        <v>0</v>
      </c>
      <c r="AG155" s="85"/>
    </row>
    <row r="156" spans="1:33" ht="12.75">
      <c r="A156" s="101"/>
      <c r="B156" s="104"/>
      <c r="C156" s="83"/>
      <c r="D156" s="107"/>
      <c r="E156" s="87"/>
      <c r="F156" s="87"/>
      <c r="G156" s="87"/>
      <c r="H156" s="87"/>
      <c r="I156" s="87"/>
      <c r="J156" s="87"/>
      <c r="K156" s="87"/>
      <c r="L156" s="87"/>
      <c r="M156" s="84">
        <f t="shared" si="8"/>
        <v>0</v>
      </c>
      <c r="N156" s="88"/>
      <c r="O156" s="87">
        <v>0</v>
      </c>
      <c r="P156" s="87"/>
      <c r="Q156" s="87"/>
      <c r="R156" s="87"/>
      <c r="S156" s="87"/>
      <c r="T156" s="87"/>
      <c r="U156" s="87"/>
      <c r="V156" s="87"/>
      <c r="W156" s="87"/>
      <c r="X156" s="84">
        <f t="shared" si="7"/>
        <v>0</v>
      </c>
      <c r="Y156" s="124"/>
      <c r="Z156" s="128">
        <f t="shared" si="6"/>
        <v>0</v>
      </c>
      <c r="AG156" s="85"/>
    </row>
    <row r="157" spans="1:33" ht="12.75">
      <c r="A157" s="101"/>
      <c r="B157" s="104"/>
      <c r="C157" s="83"/>
      <c r="D157" s="107"/>
      <c r="E157" s="87"/>
      <c r="F157" s="87"/>
      <c r="G157" s="87"/>
      <c r="H157" s="87"/>
      <c r="I157" s="87"/>
      <c r="J157" s="87"/>
      <c r="K157" s="87"/>
      <c r="L157" s="87"/>
      <c r="M157" s="84">
        <f t="shared" si="8"/>
        <v>0</v>
      </c>
      <c r="N157" s="88"/>
      <c r="O157" s="87"/>
      <c r="P157" s="87"/>
      <c r="Q157" s="87"/>
      <c r="R157" s="87"/>
      <c r="S157" s="87"/>
      <c r="T157" s="87"/>
      <c r="U157" s="87"/>
      <c r="V157" s="87"/>
      <c r="W157" s="87"/>
      <c r="X157" s="84">
        <f t="shared" si="7"/>
        <v>0</v>
      </c>
      <c r="Y157" s="124"/>
      <c r="Z157" s="128">
        <f t="shared" si="6"/>
        <v>0</v>
      </c>
      <c r="AG157" s="85"/>
    </row>
    <row r="158" spans="1:33" ht="12.75">
      <c r="A158" s="122"/>
      <c r="B158" s="105"/>
      <c r="C158" s="92"/>
      <c r="D158" s="107"/>
      <c r="E158" s="87"/>
      <c r="F158" s="87"/>
      <c r="G158" s="87"/>
      <c r="H158" s="87"/>
      <c r="I158" s="87"/>
      <c r="J158" s="87"/>
      <c r="K158" s="87"/>
      <c r="L158" s="108"/>
      <c r="M158" s="84">
        <f t="shared" si="8"/>
        <v>0</v>
      </c>
      <c r="N158" s="88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f t="shared" si="7"/>
        <v>0</v>
      </c>
      <c r="Y158" s="124"/>
      <c r="Z158" s="128">
        <f t="shared" si="6"/>
        <v>0</v>
      </c>
      <c r="AG158" s="85"/>
    </row>
    <row r="159" spans="1:33" ht="13.5" thickBot="1">
      <c r="A159" s="102"/>
      <c r="B159" s="106"/>
      <c r="C159" s="72" t="s">
        <v>43</v>
      </c>
      <c r="D159" s="93">
        <f>SUM(D3:D158)</f>
        <v>15951204.97</v>
      </c>
      <c r="E159" s="93">
        <f aca="true" t="shared" si="9" ref="E159:Z159">SUM(E3:E158)</f>
        <v>29758866.31</v>
      </c>
      <c r="F159" s="93">
        <f t="shared" si="9"/>
        <v>2579349.0700000003</v>
      </c>
      <c r="G159" s="93">
        <f t="shared" si="9"/>
        <v>1340643</v>
      </c>
      <c r="H159" s="93">
        <f t="shared" si="9"/>
        <v>2470688</v>
      </c>
      <c r="I159" s="93">
        <f>SUM(I3:I158)</f>
        <v>2712536.51</v>
      </c>
      <c r="J159" s="93">
        <f>SUM(J3:J158)</f>
        <v>504887.53</v>
      </c>
      <c r="K159" s="93">
        <f>SUM(K3:K158)</f>
        <v>303563</v>
      </c>
      <c r="L159" s="93">
        <f>SUM(L3:L158)</f>
        <v>1665555</v>
      </c>
      <c r="M159" s="94">
        <f>SUM(M3:M158)</f>
        <v>57287293.39</v>
      </c>
      <c r="N159" s="93">
        <f t="shared" si="9"/>
        <v>4094000</v>
      </c>
      <c r="O159" s="93">
        <f t="shared" si="9"/>
        <v>7511246</v>
      </c>
      <c r="P159" s="93">
        <f t="shared" si="9"/>
        <v>18704961.630000003</v>
      </c>
      <c r="Q159" s="93">
        <f t="shared" si="9"/>
        <v>10404578.92</v>
      </c>
      <c r="R159" s="93">
        <f t="shared" si="9"/>
        <v>9243724.65</v>
      </c>
      <c r="S159" s="93">
        <f t="shared" si="9"/>
        <v>1487338</v>
      </c>
      <c r="T159" s="93">
        <f t="shared" si="9"/>
        <v>1632488</v>
      </c>
      <c r="U159" s="93">
        <f t="shared" si="9"/>
        <v>1695907</v>
      </c>
      <c r="V159" s="93">
        <f t="shared" si="9"/>
        <v>230398</v>
      </c>
      <c r="W159" s="93">
        <f t="shared" si="9"/>
        <v>912706</v>
      </c>
      <c r="X159" s="93">
        <f t="shared" si="9"/>
        <v>55917348.2</v>
      </c>
      <c r="Y159" s="93">
        <f t="shared" si="9"/>
        <v>2447871</v>
      </c>
      <c r="Z159" s="93">
        <f t="shared" si="9"/>
        <v>3813196.19</v>
      </c>
      <c r="AG159" s="95"/>
    </row>
    <row r="160" spans="1:3" ht="12.75">
      <c r="A160" s="103">
        <f>COUNTA(A3:A158)</f>
        <v>128</v>
      </c>
      <c r="B160" s="99"/>
      <c r="C160" s="96">
        <f>COUNTA(C3:C158)</f>
        <v>128</v>
      </c>
    </row>
    <row r="161" spans="23:24" ht="12.75">
      <c r="W161" s="97"/>
      <c r="X161" s="73" t="s">
        <v>55</v>
      </c>
    </row>
    <row r="162" ht="12.75">
      <c r="L162" s="97"/>
    </row>
    <row r="163" ht="12.75"/>
    <row r="164" ht="12.75">
      <c r="C164" s="98" t="s">
        <v>47</v>
      </c>
    </row>
    <row r="165" ht="12.75">
      <c r="C165" s="100">
        <f>C160-A160</f>
        <v>0</v>
      </c>
    </row>
    <row r="166" ht="12.75"/>
    <row r="167" ht="12.75"/>
    <row r="168" ht="12.75"/>
    <row r="169" ht="12.75"/>
    <row r="170" ht="12.75">
      <c r="A170" s="73" t="s">
        <v>208</v>
      </c>
    </row>
    <row r="171" ht="12.75"/>
    <row r="172" ht="12.75"/>
    <row r="173" ht="12.75">
      <c r="N173" s="97"/>
    </row>
    <row r="174" ht="12.75"/>
    <row r="175" ht="12.75">
      <c r="L175" s="112"/>
    </row>
  </sheetData>
  <sheetProtection/>
  <mergeCells count="3">
    <mergeCell ref="D1:M1"/>
    <mergeCell ref="N1:X1"/>
    <mergeCell ref="A1:C1"/>
  </mergeCells>
  <printOptions/>
  <pageMargins left="0.75" right="0.75" top="1" bottom="1" header="0.5" footer="0.5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7"/>
  <sheetViews>
    <sheetView zoomScalePageLayoutView="0" workbookViewId="0" topLeftCell="A1">
      <pane ySplit="2" topLeftCell="A313" activePane="bottomLeft" state="frozen"/>
      <selection pane="topLeft" activeCell="A1" sqref="A1"/>
      <selection pane="bottomLeft" activeCell="D187" sqref="D187"/>
    </sheetView>
  </sheetViews>
  <sheetFormatPr defaultColWidth="9.140625" defaultRowHeight="12.75"/>
  <cols>
    <col min="1" max="1" width="10.140625" style="2" bestFit="1" customWidth="1"/>
    <col min="2" max="2" width="9.57421875" style="2" customWidth="1"/>
    <col min="3" max="3" width="16.140625" style="0" customWidth="1"/>
    <col min="4" max="4" width="38.57421875" style="0" customWidth="1"/>
    <col min="5" max="5" width="18.421875" style="0" bestFit="1" customWidth="1"/>
    <col min="6" max="6" width="15.00390625" style="2" bestFit="1" customWidth="1"/>
    <col min="7" max="8" width="14.00390625" style="0" bestFit="1" customWidth="1"/>
    <col min="9" max="9" width="15.00390625" style="0" bestFit="1" customWidth="1"/>
  </cols>
  <sheetData>
    <row r="1" spans="1:6" ht="12.75">
      <c r="A1" s="69"/>
      <c r="B1" s="70"/>
      <c r="C1" s="70"/>
      <c r="D1" s="71"/>
      <c r="E1" s="31"/>
      <c r="F1" s="32"/>
    </row>
    <row r="2" spans="1:6" ht="22.5">
      <c r="A2" s="50" t="s">
        <v>46</v>
      </c>
      <c r="B2" s="21"/>
      <c r="C2" s="22" t="s">
        <v>1</v>
      </c>
      <c r="D2" s="51" t="s">
        <v>63</v>
      </c>
      <c r="E2" s="33" t="s">
        <v>411</v>
      </c>
      <c r="F2" s="34" t="s">
        <v>43</v>
      </c>
    </row>
    <row r="3" spans="1:6" ht="12.75">
      <c r="A3" s="54">
        <v>41480</v>
      </c>
      <c r="B3" s="4"/>
      <c r="C3" s="5" t="s">
        <v>209</v>
      </c>
      <c r="D3" s="53"/>
      <c r="E3" s="28"/>
      <c r="F3" s="35"/>
    </row>
    <row r="4" spans="1:6" ht="12.75">
      <c r="A4" s="54"/>
      <c r="B4" s="4"/>
      <c r="C4" s="5"/>
      <c r="D4" s="53" t="s">
        <v>356</v>
      </c>
      <c r="E4" s="36">
        <v>33453</v>
      </c>
      <c r="F4" s="35"/>
    </row>
    <row r="5" spans="1:6" ht="12.75">
      <c r="A5" s="54"/>
      <c r="B5" s="4"/>
      <c r="C5" s="5"/>
      <c r="D5" s="53" t="s">
        <v>272</v>
      </c>
      <c r="E5" s="36">
        <v>6774</v>
      </c>
      <c r="F5" s="35"/>
    </row>
    <row r="6" spans="1:6" ht="12.75">
      <c r="A6" s="54"/>
      <c r="B6" s="4"/>
      <c r="C6" s="5"/>
      <c r="D6" s="53" t="s">
        <v>266</v>
      </c>
      <c r="E6" s="36">
        <v>28554</v>
      </c>
      <c r="F6" s="35"/>
    </row>
    <row r="7" spans="1:6" ht="12.75">
      <c r="A7" s="54"/>
      <c r="B7" s="4"/>
      <c r="C7" s="5"/>
      <c r="D7" s="53" t="s">
        <v>267</v>
      </c>
      <c r="E7" s="36">
        <v>214066</v>
      </c>
      <c r="F7" s="35"/>
    </row>
    <row r="8" spans="1:6" ht="12.75">
      <c r="A8" s="54"/>
      <c r="B8" s="4"/>
      <c r="C8" s="5"/>
      <c r="D8" s="53"/>
      <c r="E8" s="36"/>
      <c r="F8" s="224">
        <f>SUM(E4:E7)</f>
        <v>282847</v>
      </c>
    </row>
    <row r="9" spans="1:6" ht="12.75">
      <c r="A9" s="55"/>
      <c r="B9" s="6"/>
      <c r="C9" s="7"/>
      <c r="D9" s="56"/>
      <c r="E9" s="29"/>
      <c r="F9" s="37"/>
    </row>
    <row r="10" spans="1:6" ht="12.75">
      <c r="A10" s="123">
        <v>41480</v>
      </c>
      <c r="B10" s="8"/>
      <c r="C10" s="9" t="s">
        <v>210</v>
      </c>
      <c r="D10" s="58"/>
      <c r="E10" s="38"/>
      <c r="F10" s="39"/>
    </row>
    <row r="11" spans="1:6" ht="12.75">
      <c r="A11" s="54"/>
      <c r="B11" s="4"/>
      <c r="C11" s="5"/>
      <c r="D11" s="53" t="s">
        <v>270</v>
      </c>
      <c r="E11" s="36">
        <v>6918</v>
      </c>
      <c r="F11" s="35"/>
    </row>
    <row r="12" spans="1:6" ht="12.75">
      <c r="A12" s="52"/>
      <c r="B12" s="4"/>
      <c r="C12" s="5"/>
      <c r="D12" s="53" t="s">
        <v>271</v>
      </c>
      <c r="E12" s="36">
        <v>11962</v>
      </c>
      <c r="F12" s="35"/>
    </row>
    <row r="13" spans="1:6" ht="12.75">
      <c r="A13" s="55"/>
      <c r="B13" s="6"/>
      <c r="C13" s="7"/>
      <c r="D13" s="56"/>
      <c r="E13" s="29"/>
      <c r="F13" s="37">
        <f>SUM(E11:E12)</f>
        <v>18880</v>
      </c>
    </row>
    <row r="14" spans="1:6" ht="12.75">
      <c r="A14" s="123">
        <v>41473</v>
      </c>
      <c r="B14" s="8"/>
      <c r="C14" s="9" t="s">
        <v>139</v>
      </c>
      <c r="D14" s="58"/>
      <c r="E14" s="38"/>
      <c r="F14" s="39"/>
    </row>
    <row r="15" spans="1:6" ht="12.75">
      <c r="A15" s="52"/>
      <c r="B15" s="4"/>
      <c r="C15" s="5"/>
      <c r="D15" s="53" t="s">
        <v>260</v>
      </c>
      <c r="E15" s="36">
        <v>58353</v>
      </c>
      <c r="F15" s="216"/>
    </row>
    <row r="16" spans="1:6" ht="12.75">
      <c r="A16" s="54"/>
      <c r="B16" s="4"/>
      <c r="C16" s="5"/>
      <c r="D16" s="53"/>
      <c r="E16" s="36"/>
      <c r="F16" s="35"/>
    </row>
    <row r="17" spans="1:6" ht="12.75">
      <c r="A17" s="52"/>
      <c r="B17" s="4"/>
      <c r="C17" s="5"/>
      <c r="D17" s="53"/>
      <c r="E17" s="36"/>
      <c r="F17" s="35"/>
    </row>
    <row r="18" spans="1:6" ht="12.75">
      <c r="A18" s="52"/>
      <c r="B18" s="4"/>
      <c r="C18" s="5"/>
      <c r="D18" s="53"/>
      <c r="E18" s="36"/>
      <c r="F18" s="35"/>
    </row>
    <row r="19" spans="1:6" ht="12.75">
      <c r="A19" s="52"/>
      <c r="B19" s="4"/>
      <c r="C19" s="5"/>
      <c r="E19" s="36"/>
      <c r="F19" s="35"/>
    </row>
    <row r="20" spans="1:6" ht="12.75">
      <c r="A20" s="55"/>
      <c r="B20" s="6"/>
      <c r="C20" s="7"/>
      <c r="D20" s="56"/>
      <c r="E20" s="29"/>
      <c r="F20" s="41">
        <f>SUM('Special levies forecast 13-14'!E15:E19)</f>
        <v>58353</v>
      </c>
    </row>
    <row r="21" spans="1:6" ht="12.75">
      <c r="A21" s="123">
        <v>41487</v>
      </c>
      <c r="B21" s="8"/>
      <c r="C21" s="9" t="s">
        <v>140</v>
      </c>
      <c r="D21" s="58"/>
      <c r="E21" s="28"/>
      <c r="F21" s="39"/>
    </row>
    <row r="22" spans="1:6" ht="12.75">
      <c r="A22" s="54"/>
      <c r="B22" s="4"/>
      <c r="C22" s="5"/>
      <c r="D22" s="53" t="s">
        <v>273</v>
      </c>
      <c r="E22" s="36">
        <v>186609</v>
      </c>
      <c r="F22" s="35"/>
    </row>
    <row r="23" spans="1:6" ht="12.75">
      <c r="A23" s="54"/>
      <c r="B23" s="4"/>
      <c r="C23" s="5"/>
      <c r="D23" s="53" t="s">
        <v>274</v>
      </c>
      <c r="E23" s="36">
        <v>16585</v>
      </c>
      <c r="F23" s="35"/>
    </row>
    <row r="24" spans="1:6" ht="12.75">
      <c r="A24" s="55"/>
      <c r="B24" s="6"/>
      <c r="C24" s="7"/>
      <c r="D24" s="56"/>
      <c r="E24" s="29"/>
      <c r="F24" s="37">
        <f>SUM(E22:E23)</f>
        <v>203194</v>
      </c>
    </row>
    <row r="25" spans="1:6" ht="12.75">
      <c r="A25" s="123">
        <v>41516</v>
      </c>
      <c r="B25" s="8"/>
      <c r="C25" s="9" t="s">
        <v>141</v>
      </c>
      <c r="D25" s="58" t="s">
        <v>372</v>
      </c>
      <c r="E25" s="38">
        <v>537441</v>
      </c>
      <c r="F25" s="39"/>
    </row>
    <row r="26" spans="1:6" ht="12.75">
      <c r="A26" s="54"/>
      <c r="B26" s="4"/>
      <c r="C26" s="5"/>
      <c r="D26" s="53" t="s">
        <v>373</v>
      </c>
      <c r="E26" s="36">
        <v>111938</v>
      </c>
      <c r="F26" s="35"/>
    </row>
    <row r="27" spans="1:6" ht="12.75">
      <c r="A27" s="54"/>
      <c r="B27" s="4"/>
      <c r="C27" s="5"/>
      <c r="D27" s="53" t="s">
        <v>374</v>
      </c>
      <c r="E27" s="36">
        <v>12928</v>
      </c>
      <c r="F27" s="35"/>
    </row>
    <row r="28" spans="1:6" ht="12.75">
      <c r="A28" s="52"/>
      <c r="B28" s="4"/>
      <c r="C28" s="5"/>
      <c r="D28" s="53"/>
      <c r="E28" s="36"/>
      <c r="F28" s="35"/>
    </row>
    <row r="29" spans="1:6" ht="12.75">
      <c r="A29" s="52"/>
      <c r="B29" s="4"/>
      <c r="C29" s="5"/>
      <c r="D29" s="53"/>
      <c r="E29" s="36"/>
      <c r="F29" s="35"/>
    </row>
    <row r="30" spans="1:6" ht="12.75">
      <c r="A30" s="55"/>
      <c r="B30" s="6"/>
      <c r="C30" s="7"/>
      <c r="D30" s="56"/>
      <c r="E30" s="29"/>
      <c r="F30" s="41">
        <f>SUM(E25:E27)</f>
        <v>662307</v>
      </c>
    </row>
    <row r="31" spans="1:6" ht="22.5">
      <c r="A31" s="57"/>
      <c r="B31" s="8"/>
      <c r="C31" s="11" t="s">
        <v>195</v>
      </c>
      <c r="D31" s="58"/>
      <c r="E31" s="38"/>
      <c r="F31" s="39"/>
    </row>
    <row r="32" spans="1:6" ht="12.75">
      <c r="A32" s="54">
        <v>41521</v>
      </c>
      <c r="B32" s="4"/>
      <c r="C32" s="12"/>
      <c r="D32" s="53" t="s">
        <v>273</v>
      </c>
      <c r="E32" s="28">
        <v>575687</v>
      </c>
      <c r="F32" s="35"/>
    </row>
    <row r="33" spans="1:6" ht="12.75">
      <c r="A33" s="52"/>
      <c r="B33" s="4"/>
      <c r="C33" s="12"/>
      <c r="D33" s="53" t="s">
        <v>397</v>
      </c>
      <c r="E33" s="28">
        <v>7248</v>
      </c>
      <c r="F33" s="35"/>
    </row>
    <row r="34" spans="1:6" ht="12.75">
      <c r="A34" s="52"/>
      <c r="B34" s="4"/>
      <c r="C34" s="12"/>
      <c r="D34" s="53" t="s">
        <v>280</v>
      </c>
      <c r="E34" s="28">
        <v>85484</v>
      </c>
      <c r="F34" s="35"/>
    </row>
    <row r="35" spans="1:6" ht="12.75">
      <c r="A35" s="52"/>
      <c r="B35" s="4"/>
      <c r="C35" s="12"/>
      <c r="D35" s="53" t="s">
        <v>398</v>
      </c>
      <c r="E35" s="28">
        <v>1281</v>
      </c>
      <c r="F35" s="35"/>
    </row>
    <row r="36" spans="1:6" ht="12.75">
      <c r="A36" s="54"/>
      <c r="B36" s="4"/>
      <c r="C36" s="5"/>
      <c r="D36" s="53"/>
      <c r="E36" s="36"/>
      <c r="F36" s="35"/>
    </row>
    <row r="37" spans="1:6" ht="12.75">
      <c r="A37" s="55"/>
      <c r="B37" s="6"/>
      <c r="C37" s="7"/>
      <c r="D37" s="56"/>
      <c r="E37" s="29"/>
      <c r="F37" s="221">
        <f>SUM(E32:E35)</f>
        <v>669700</v>
      </c>
    </row>
    <row r="38" spans="1:6" ht="12.75">
      <c r="A38" s="123">
        <v>41473</v>
      </c>
      <c r="B38" s="8"/>
      <c r="C38" s="9" t="s">
        <v>142</v>
      </c>
      <c r="D38" s="58"/>
      <c r="E38" s="38"/>
      <c r="F38" s="39"/>
    </row>
    <row r="39" spans="1:6" ht="12.75">
      <c r="A39" s="52"/>
      <c r="B39" s="4"/>
      <c r="C39" s="5"/>
      <c r="D39" s="53" t="s">
        <v>283</v>
      </c>
      <c r="E39" s="36">
        <v>526155</v>
      </c>
      <c r="F39" s="35"/>
    </row>
    <row r="40" spans="1:6" ht="12.75">
      <c r="A40" s="54"/>
      <c r="B40" s="4"/>
      <c r="C40" s="5"/>
      <c r="D40" s="53" t="s">
        <v>284</v>
      </c>
      <c r="E40" s="36">
        <v>292521</v>
      </c>
      <c r="F40" s="35"/>
    </row>
    <row r="41" spans="1:6" ht="12.75">
      <c r="A41" s="54"/>
      <c r="B41" s="4"/>
      <c r="C41" s="5"/>
      <c r="D41" s="53" t="s">
        <v>285</v>
      </c>
      <c r="E41" s="36">
        <v>4275</v>
      </c>
      <c r="F41" s="35"/>
    </row>
    <row r="42" spans="1:6" ht="12.75">
      <c r="A42" s="52"/>
      <c r="B42" s="4"/>
      <c r="C42" s="5"/>
      <c r="D42" s="53" t="s">
        <v>286</v>
      </c>
      <c r="E42" s="36">
        <v>171</v>
      </c>
      <c r="F42" s="35"/>
    </row>
    <row r="43" spans="1:6" ht="12.75">
      <c r="A43" s="52"/>
      <c r="B43" s="4"/>
      <c r="C43" s="5"/>
      <c r="D43" s="53"/>
      <c r="E43" s="36"/>
      <c r="F43" s="35"/>
    </row>
    <row r="44" spans="1:6" ht="12.75">
      <c r="A44" s="52"/>
      <c r="B44" s="4"/>
      <c r="C44" s="5"/>
      <c r="E44" s="36"/>
      <c r="F44" s="35"/>
    </row>
    <row r="45" spans="1:6" ht="12.75">
      <c r="A45" s="55"/>
      <c r="B45" s="6"/>
      <c r="C45" s="7"/>
      <c r="D45" s="59"/>
      <c r="E45" s="29"/>
      <c r="F45" s="41">
        <f>SUM(E39:E42)</f>
        <v>823122</v>
      </c>
    </row>
    <row r="46" spans="1:6" ht="12.75">
      <c r="A46" s="123">
        <v>41495</v>
      </c>
      <c r="B46" s="8"/>
      <c r="C46" s="9" t="s">
        <v>143</v>
      </c>
      <c r="D46" s="58"/>
      <c r="E46" s="38"/>
      <c r="F46" s="39"/>
    </row>
    <row r="47" spans="1:6" ht="12.75">
      <c r="A47" s="54"/>
      <c r="B47" s="4"/>
      <c r="C47" s="5"/>
      <c r="D47" s="53" t="s">
        <v>337</v>
      </c>
      <c r="E47" s="36">
        <v>25751</v>
      </c>
      <c r="F47" s="35"/>
    </row>
    <row r="48" spans="1:6" ht="12.75">
      <c r="A48" s="52"/>
      <c r="B48" s="4"/>
      <c r="C48" s="5"/>
      <c r="D48" s="53" t="s">
        <v>260</v>
      </c>
      <c r="E48" s="36">
        <v>2142</v>
      </c>
      <c r="F48" s="35"/>
    </row>
    <row r="49" spans="1:6" ht="12.75">
      <c r="A49" s="55"/>
      <c r="B49" s="6"/>
      <c r="C49" s="7"/>
      <c r="D49" s="56"/>
      <c r="E49" s="29"/>
      <c r="F49" s="37">
        <f>SUM('Special levies forecast 13-14'!E47:E48)</f>
        <v>27893</v>
      </c>
    </row>
    <row r="50" spans="1:6" ht="12.75">
      <c r="A50" s="123">
        <v>41480</v>
      </c>
      <c r="B50" s="8"/>
      <c r="C50" s="9" t="s">
        <v>211</v>
      </c>
      <c r="D50" s="58"/>
      <c r="E50" s="38"/>
      <c r="F50" s="39"/>
    </row>
    <row r="51" spans="1:6" ht="12.75">
      <c r="A51" s="54"/>
      <c r="B51" s="4"/>
      <c r="C51" s="5"/>
      <c r="D51" s="53" t="s">
        <v>263</v>
      </c>
      <c r="E51" s="36">
        <v>296933</v>
      </c>
      <c r="F51" s="35"/>
    </row>
    <row r="52" spans="1:6" ht="12.75">
      <c r="A52" s="55"/>
      <c r="B52" s="6"/>
      <c r="C52" s="7"/>
      <c r="D52" s="56"/>
      <c r="E52" s="29"/>
      <c r="F52" s="37">
        <f>SUM(E51)</f>
        <v>296933</v>
      </c>
    </row>
    <row r="53" spans="1:6" ht="12.75">
      <c r="A53" s="123">
        <v>41487</v>
      </c>
      <c r="B53" s="8"/>
      <c r="C53" s="9" t="s">
        <v>212</v>
      </c>
      <c r="D53" s="58"/>
      <c r="E53" s="38"/>
      <c r="F53" s="39"/>
    </row>
    <row r="54" spans="1:6" ht="12.75">
      <c r="A54" s="52"/>
      <c r="B54" s="4"/>
      <c r="C54" s="5"/>
      <c r="D54" s="53" t="s">
        <v>275</v>
      </c>
      <c r="E54" s="219">
        <v>44542</v>
      </c>
      <c r="F54" s="35"/>
    </row>
    <row r="55" spans="1:6" ht="12.75">
      <c r="A55" s="54"/>
      <c r="B55" s="4"/>
      <c r="C55" s="5"/>
      <c r="D55" s="53" t="s">
        <v>276</v>
      </c>
      <c r="E55" s="36">
        <v>313</v>
      </c>
      <c r="F55" s="35"/>
    </row>
    <row r="56" spans="1:6" ht="12.75">
      <c r="A56" s="55"/>
      <c r="B56" s="6"/>
      <c r="C56" s="7"/>
      <c r="D56" s="56"/>
      <c r="E56" s="29"/>
      <c r="F56" s="221">
        <f>SUM(E54:E55)</f>
        <v>44855</v>
      </c>
    </row>
    <row r="57" spans="1:6" ht="12.75">
      <c r="A57" s="123">
        <v>41456</v>
      </c>
      <c r="B57" s="8"/>
      <c r="C57" s="9" t="s">
        <v>213</v>
      </c>
      <c r="D57" s="58"/>
      <c r="E57" s="38"/>
      <c r="F57" s="39"/>
    </row>
    <row r="58" spans="1:6" ht="12.75">
      <c r="A58" s="54"/>
      <c r="B58" s="4"/>
      <c r="C58" s="5"/>
      <c r="D58" s="53" t="s">
        <v>268</v>
      </c>
      <c r="E58" s="28">
        <v>724807</v>
      </c>
      <c r="F58" s="35"/>
    </row>
    <row r="59" spans="1:6" ht="12.75">
      <c r="A59" s="54"/>
      <c r="B59" s="4"/>
      <c r="C59" s="5"/>
      <c r="D59" s="53" t="s">
        <v>306</v>
      </c>
      <c r="E59" s="28">
        <v>120406</v>
      </c>
      <c r="F59" s="35"/>
    </row>
    <row r="60" spans="1:6" ht="12.75">
      <c r="A60" s="54"/>
      <c r="B60" s="4"/>
      <c r="C60" s="5"/>
      <c r="D60" s="53" t="s">
        <v>309</v>
      </c>
      <c r="E60" s="28">
        <v>58066</v>
      </c>
      <c r="F60" s="35"/>
    </row>
    <row r="61" spans="1:6" ht="12.75">
      <c r="A61" s="54"/>
      <c r="B61" s="4"/>
      <c r="C61" s="5"/>
      <c r="D61" s="53" t="s">
        <v>310</v>
      </c>
      <c r="E61" s="36">
        <v>55946</v>
      </c>
      <c r="F61" s="35"/>
    </row>
    <row r="62" spans="1:6" ht="12.75">
      <c r="A62" s="55"/>
      <c r="B62" s="6"/>
      <c r="C62" s="7"/>
      <c r="D62" s="56"/>
      <c r="E62" s="29"/>
      <c r="F62" s="37">
        <f>SUM(E58:E61)</f>
        <v>959225</v>
      </c>
    </row>
    <row r="63" spans="1:6" ht="12.75">
      <c r="A63" s="123">
        <v>41495</v>
      </c>
      <c r="B63" s="8"/>
      <c r="C63" s="9" t="s">
        <v>144</v>
      </c>
      <c r="D63" s="58"/>
      <c r="E63" s="38"/>
      <c r="F63" s="39"/>
    </row>
    <row r="64" spans="1:6" ht="12.75">
      <c r="A64" s="54"/>
      <c r="B64" s="4"/>
      <c r="C64" s="5"/>
      <c r="D64" s="53" t="s">
        <v>260</v>
      </c>
      <c r="E64" s="36">
        <v>9733</v>
      </c>
      <c r="F64" s="35"/>
    </row>
    <row r="65" spans="1:6" ht="12.75">
      <c r="A65" s="55"/>
      <c r="B65" s="6"/>
      <c r="C65" s="7"/>
      <c r="D65" s="56"/>
      <c r="E65" s="29"/>
      <c r="F65" s="37">
        <f>SUM('Special levies forecast 13-14'!E64)</f>
        <v>9733</v>
      </c>
    </row>
    <row r="66" spans="1:6" ht="12.75">
      <c r="A66" s="123">
        <v>41519</v>
      </c>
      <c r="B66" s="8"/>
      <c r="C66" s="9" t="s">
        <v>214</v>
      </c>
      <c r="D66" s="58"/>
      <c r="E66" s="38"/>
      <c r="F66" s="39"/>
    </row>
    <row r="67" spans="1:6" ht="12.75">
      <c r="A67" s="54"/>
      <c r="B67" s="4"/>
      <c r="C67" s="5"/>
      <c r="D67" s="53" t="s">
        <v>379</v>
      </c>
      <c r="E67" s="36">
        <v>3056</v>
      </c>
      <c r="F67" s="35"/>
    </row>
    <row r="68" spans="1:6" ht="12.75">
      <c r="A68" s="55"/>
      <c r="B68" s="6"/>
      <c r="C68" s="7"/>
      <c r="D68" s="56"/>
      <c r="E68" s="29"/>
      <c r="F68" s="41">
        <f>SUM('Special levies forecast 13-14'!E67)</f>
        <v>3056</v>
      </c>
    </row>
    <row r="69" spans="1:6" ht="12.75">
      <c r="A69" s="123">
        <v>41514</v>
      </c>
      <c r="B69" s="8"/>
      <c r="C69" s="9" t="s">
        <v>145</v>
      </c>
      <c r="D69" s="58"/>
      <c r="E69" s="38"/>
      <c r="F69" s="39"/>
    </row>
    <row r="70" spans="1:6" ht="12.75">
      <c r="A70" s="52"/>
      <c r="B70" s="4"/>
      <c r="C70" s="5"/>
      <c r="D70" s="53" t="s">
        <v>318</v>
      </c>
      <c r="E70" s="28">
        <v>149437</v>
      </c>
      <c r="F70" s="35"/>
    </row>
    <row r="71" spans="1:6" ht="12.75">
      <c r="A71" s="52"/>
      <c r="B71" s="4"/>
      <c r="C71" s="5"/>
      <c r="D71" s="53" t="s">
        <v>319</v>
      </c>
      <c r="E71" s="28">
        <v>168748</v>
      </c>
      <c r="F71" s="35"/>
    </row>
    <row r="72" spans="1:6" ht="12.75">
      <c r="A72" s="52"/>
      <c r="B72" s="4"/>
      <c r="C72" s="5"/>
      <c r="D72" s="53" t="s">
        <v>365</v>
      </c>
      <c r="E72" s="28">
        <v>263264</v>
      </c>
      <c r="F72" s="35"/>
    </row>
    <row r="73" spans="1:6" ht="12.75">
      <c r="A73" s="54"/>
      <c r="B73" s="4"/>
      <c r="C73" s="5"/>
      <c r="D73" s="53" t="s">
        <v>321</v>
      </c>
      <c r="E73" s="36">
        <v>2330</v>
      </c>
      <c r="F73" s="35"/>
    </row>
    <row r="74" spans="1:6" ht="12.75">
      <c r="A74" s="55"/>
      <c r="B74" s="6"/>
      <c r="C74" s="7"/>
      <c r="D74" s="56"/>
      <c r="E74" s="29"/>
      <c r="F74" s="37">
        <f>SUM(E70:E73)</f>
        <v>583779</v>
      </c>
    </row>
    <row r="75" spans="1:6" ht="12.75">
      <c r="A75" s="123">
        <v>41473</v>
      </c>
      <c r="B75" s="8"/>
      <c r="C75" s="9" t="s">
        <v>146</v>
      </c>
      <c r="D75" s="58"/>
      <c r="E75" s="38"/>
      <c r="F75" s="39"/>
    </row>
    <row r="76" spans="1:6" ht="12.75">
      <c r="A76" s="52"/>
      <c r="B76" s="4"/>
      <c r="C76" s="5"/>
      <c r="D76" s="53" t="s">
        <v>287</v>
      </c>
      <c r="E76" s="219">
        <v>314625</v>
      </c>
      <c r="F76" s="35"/>
    </row>
    <row r="77" spans="1:6" ht="12.75">
      <c r="A77" s="54"/>
      <c r="B77" s="4"/>
      <c r="C77" s="5"/>
      <c r="D77" s="53" t="s">
        <v>284</v>
      </c>
      <c r="E77" s="36">
        <v>211913</v>
      </c>
      <c r="F77" s="35"/>
    </row>
    <row r="78" spans="1:6" ht="12.75">
      <c r="A78" s="54"/>
      <c r="B78" s="4"/>
      <c r="C78" s="5"/>
      <c r="D78" s="53" t="s">
        <v>288</v>
      </c>
      <c r="E78" s="36">
        <v>22094</v>
      </c>
      <c r="F78" s="35"/>
    </row>
    <row r="79" spans="1:6" ht="12.75">
      <c r="A79" s="54"/>
      <c r="B79" s="4"/>
      <c r="C79" s="5"/>
      <c r="D79" s="53" t="s">
        <v>290</v>
      </c>
      <c r="E79" s="36">
        <v>82</v>
      </c>
      <c r="F79" s="35"/>
    </row>
    <row r="80" spans="1:6" ht="12.75">
      <c r="A80" s="54"/>
      <c r="B80" s="4"/>
      <c r="C80" s="5"/>
      <c r="D80" s="53" t="s">
        <v>289</v>
      </c>
      <c r="E80" s="36">
        <v>12238</v>
      </c>
      <c r="F80" s="35"/>
    </row>
    <row r="81" spans="1:6" ht="12.75">
      <c r="A81" s="55"/>
      <c r="B81" s="6"/>
      <c r="C81" s="7"/>
      <c r="D81" s="56"/>
      <c r="E81" s="29"/>
      <c r="F81" s="221">
        <f>SUM(E76:E80)</f>
        <v>560952</v>
      </c>
    </row>
    <row r="82" spans="1:6" ht="12.75">
      <c r="A82" s="123">
        <v>41493</v>
      </c>
      <c r="B82" s="8"/>
      <c r="C82" s="9" t="s">
        <v>147</v>
      </c>
      <c r="D82" s="58"/>
      <c r="E82" s="38"/>
      <c r="F82" s="39"/>
    </row>
    <row r="83" spans="1:6" ht="12.75">
      <c r="A83" s="52"/>
      <c r="B83" s="4"/>
      <c r="C83" s="5"/>
      <c r="D83" s="53" t="s">
        <v>312</v>
      </c>
      <c r="E83" s="219">
        <v>26095</v>
      </c>
      <c r="F83" s="35"/>
    </row>
    <row r="84" spans="1:6" ht="12.75">
      <c r="A84" s="54"/>
      <c r="B84" s="4"/>
      <c r="C84" s="5"/>
      <c r="D84" s="53" t="s">
        <v>313</v>
      </c>
      <c r="E84" s="36">
        <v>16180</v>
      </c>
      <c r="F84" s="35"/>
    </row>
    <row r="85" spans="1:6" ht="12.75">
      <c r="A85" s="55"/>
      <c r="B85" s="6"/>
      <c r="C85" s="7"/>
      <c r="D85" s="56"/>
      <c r="E85" s="29"/>
      <c r="F85" s="222">
        <f>SUM(E83:E84)</f>
        <v>42275</v>
      </c>
    </row>
    <row r="86" spans="1:6" ht="12.75">
      <c r="A86" s="123">
        <v>41493</v>
      </c>
      <c r="B86" s="8"/>
      <c r="C86" s="9" t="s">
        <v>148</v>
      </c>
      <c r="D86" s="58"/>
      <c r="E86" s="38"/>
      <c r="F86" s="39"/>
    </row>
    <row r="87" spans="1:6" ht="12.75">
      <c r="A87" s="54"/>
      <c r="B87" s="4"/>
      <c r="C87" s="5"/>
      <c r="D87" s="53" t="s">
        <v>312</v>
      </c>
      <c r="E87" s="36">
        <v>15572</v>
      </c>
      <c r="F87" s="35"/>
    </row>
    <row r="88" spans="1:6" ht="12.75">
      <c r="A88" s="55"/>
      <c r="B88" s="6"/>
      <c r="C88" s="7"/>
      <c r="D88" s="56"/>
      <c r="E88" s="42"/>
      <c r="F88" s="41">
        <f>SUM('Special levies forecast 13-14'!E87)</f>
        <v>15572</v>
      </c>
    </row>
    <row r="89" spans="1:6" ht="12.75">
      <c r="A89" s="123">
        <v>41495</v>
      </c>
      <c r="B89" s="8"/>
      <c r="C89" s="9" t="s">
        <v>149</v>
      </c>
      <c r="D89" s="58"/>
      <c r="E89" s="38"/>
      <c r="F89" s="39"/>
    </row>
    <row r="90" spans="1:6" ht="12.75">
      <c r="A90" s="54"/>
      <c r="B90" s="4"/>
      <c r="C90" s="5"/>
      <c r="D90" s="53" t="s">
        <v>347</v>
      </c>
      <c r="E90" s="36">
        <v>14501</v>
      </c>
      <c r="F90" s="35"/>
    </row>
    <row r="91" spans="1:6" ht="12.75">
      <c r="A91" s="54"/>
      <c r="B91" s="4"/>
      <c r="C91" s="5"/>
      <c r="D91" s="53"/>
      <c r="E91" s="36"/>
      <c r="F91" s="35"/>
    </row>
    <row r="92" spans="1:6" ht="12.75">
      <c r="A92" s="55"/>
      <c r="B92" s="6"/>
      <c r="C92" s="7"/>
      <c r="D92" s="56"/>
      <c r="E92" s="29"/>
      <c r="F92" s="37">
        <f>SUM('Special levies forecast 13-14'!E90:E91)</f>
        <v>14501</v>
      </c>
    </row>
    <row r="93" spans="1:6" ht="12.75">
      <c r="A93" s="123">
        <v>41495</v>
      </c>
      <c r="B93" s="8"/>
      <c r="C93" s="9" t="s">
        <v>150</v>
      </c>
      <c r="D93" s="58"/>
      <c r="E93" s="38"/>
      <c r="F93" s="39"/>
    </row>
    <row r="94" spans="1:6" ht="12.75">
      <c r="A94" s="54"/>
      <c r="B94" s="4"/>
      <c r="C94" s="5"/>
      <c r="D94" s="53" t="s">
        <v>260</v>
      </c>
      <c r="E94" s="36">
        <v>3565</v>
      </c>
      <c r="F94" s="35"/>
    </row>
    <row r="95" spans="1:6" ht="12.75">
      <c r="A95" s="52"/>
      <c r="B95" s="4"/>
      <c r="C95" s="5"/>
      <c r="D95" s="53"/>
      <c r="E95" s="36"/>
      <c r="F95" s="35"/>
    </row>
    <row r="96" spans="1:6" ht="12.75">
      <c r="A96" s="55"/>
      <c r="B96" s="6"/>
      <c r="C96" s="7"/>
      <c r="D96" s="59"/>
      <c r="E96" s="29"/>
      <c r="F96" s="37">
        <f>SUM('Special levies forecast 13-14'!E94:E95)</f>
        <v>3565</v>
      </c>
    </row>
    <row r="97" spans="1:6" ht="12.75">
      <c r="A97" s="123">
        <v>41515</v>
      </c>
      <c r="B97" s="8"/>
      <c r="C97" s="9" t="s">
        <v>215</v>
      </c>
      <c r="D97" s="58"/>
      <c r="E97" s="38"/>
      <c r="F97" s="39"/>
    </row>
    <row r="98" spans="1:6" ht="12.75">
      <c r="A98" s="54"/>
      <c r="B98" s="4"/>
      <c r="C98" s="5"/>
      <c r="D98" s="53" t="s">
        <v>276</v>
      </c>
      <c r="E98" s="36">
        <v>50150</v>
      </c>
      <c r="F98" s="35"/>
    </row>
    <row r="99" spans="1:6" ht="12.75">
      <c r="A99" s="55"/>
      <c r="B99" s="6"/>
      <c r="C99" s="7"/>
      <c r="D99" s="56"/>
      <c r="E99" s="29"/>
      <c r="F99" s="37">
        <f>SUM('Special levies forecast 13-14'!E98)</f>
        <v>50150</v>
      </c>
    </row>
    <row r="100" spans="1:6" ht="12.75">
      <c r="A100" s="123">
        <v>41519</v>
      </c>
      <c r="B100" s="8"/>
      <c r="C100" s="9" t="s">
        <v>216</v>
      </c>
      <c r="D100" s="58"/>
      <c r="E100" s="38"/>
      <c r="F100" s="39"/>
    </row>
    <row r="101" spans="1:6" ht="12.75">
      <c r="A101" s="54"/>
      <c r="B101" s="4"/>
      <c r="C101" s="5"/>
      <c r="D101" s="53" t="s">
        <v>301</v>
      </c>
      <c r="E101" s="36">
        <v>3814</v>
      </c>
      <c r="F101" s="35"/>
    </row>
    <row r="102" spans="1:6" ht="12.75">
      <c r="A102" s="52"/>
      <c r="B102" s="4"/>
      <c r="C102" s="5"/>
      <c r="D102" s="53"/>
      <c r="E102" s="36"/>
      <c r="F102" s="35"/>
    </row>
    <row r="103" spans="1:6" ht="12.75">
      <c r="A103" s="55"/>
      <c r="B103" s="6"/>
      <c r="C103" s="7"/>
      <c r="D103" s="56"/>
      <c r="E103" s="29"/>
      <c r="F103" s="37">
        <f>SUM('Special levies forecast 13-14'!E101:E102)</f>
        <v>3814</v>
      </c>
    </row>
    <row r="104" spans="1:6" ht="12.75">
      <c r="A104" s="123">
        <v>41495</v>
      </c>
      <c r="B104" s="8"/>
      <c r="C104" s="9" t="s">
        <v>217</v>
      </c>
      <c r="D104" s="58"/>
      <c r="E104" s="38"/>
      <c r="F104" s="39"/>
    </row>
    <row r="105" spans="1:6" ht="12.75">
      <c r="A105" s="54"/>
      <c r="B105" s="4"/>
      <c r="C105" s="5"/>
      <c r="D105" s="53" t="s">
        <v>337</v>
      </c>
      <c r="E105" s="36">
        <v>6472</v>
      </c>
      <c r="F105" s="35"/>
    </row>
    <row r="106" spans="1:6" ht="12.75">
      <c r="A106" s="52"/>
      <c r="B106" s="4"/>
      <c r="C106" s="5"/>
      <c r="D106" s="53"/>
      <c r="E106" s="36"/>
      <c r="F106" s="35"/>
    </row>
    <row r="107" spans="1:6" ht="12.75">
      <c r="A107" s="55"/>
      <c r="B107" s="6"/>
      <c r="C107" s="7"/>
      <c r="D107" s="59"/>
      <c r="E107" s="29"/>
      <c r="F107" s="37">
        <f>SUM('Special levies forecast 13-14'!E105:E106)</f>
        <v>6472</v>
      </c>
    </row>
    <row r="108" spans="1:6" ht="12.75">
      <c r="A108" s="123">
        <v>41487</v>
      </c>
      <c r="B108" s="8"/>
      <c r="C108" s="9" t="s">
        <v>152</v>
      </c>
      <c r="D108" s="58"/>
      <c r="E108" s="38"/>
      <c r="F108" s="39"/>
    </row>
    <row r="109" spans="1:6" ht="12.75">
      <c r="A109" s="52"/>
      <c r="B109" s="4"/>
      <c r="C109" s="5"/>
      <c r="D109" s="53" t="s">
        <v>275</v>
      </c>
      <c r="E109" s="219">
        <v>475318</v>
      </c>
      <c r="F109" s="35"/>
    </row>
    <row r="110" spans="1:6" ht="12.75">
      <c r="A110" s="52"/>
      <c r="B110" s="4"/>
      <c r="C110" s="5"/>
      <c r="D110" s="53" t="s">
        <v>277</v>
      </c>
      <c r="E110" s="219">
        <v>21358</v>
      </c>
      <c r="F110" s="35"/>
    </row>
    <row r="111" spans="1:6" ht="12.75">
      <c r="A111" s="52"/>
      <c r="B111" s="4"/>
      <c r="C111" s="5"/>
      <c r="D111" s="53" t="s">
        <v>278</v>
      </c>
      <c r="E111" s="219">
        <v>1436</v>
      </c>
      <c r="F111" s="35"/>
    </row>
    <row r="112" spans="1:6" ht="12.75">
      <c r="A112" s="52"/>
      <c r="B112" s="4"/>
      <c r="C112" s="5"/>
      <c r="D112" s="53" t="s">
        <v>266</v>
      </c>
      <c r="E112" s="219">
        <v>241343</v>
      </c>
      <c r="F112" s="35"/>
    </row>
    <row r="113" spans="1:6" ht="12.75">
      <c r="A113" s="52"/>
      <c r="B113" s="4"/>
      <c r="C113" s="5"/>
      <c r="D113" s="53" t="s">
        <v>276</v>
      </c>
      <c r="E113" s="219">
        <v>7796</v>
      </c>
      <c r="F113" s="35"/>
    </row>
    <row r="114" spans="1:6" ht="12.75">
      <c r="A114" s="52"/>
      <c r="B114" s="4"/>
      <c r="C114" s="5"/>
      <c r="D114" s="53" t="s">
        <v>279</v>
      </c>
      <c r="E114" s="219">
        <v>63158</v>
      </c>
      <c r="F114" s="35"/>
    </row>
    <row r="115" spans="1:6" ht="12.75">
      <c r="A115" s="54"/>
      <c r="B115" s="4"/>
      <c r="C115" s="5"/>
      <c r="D115" s="53"/>
      <c r="E115" s="36"/>
      <c r="F115" s="35"/>
    </row>
    <row r="116" spans="1:6" ht="12.75">
      <c r="A116" s="55"/>
      <c r="B116" s="6"/>
      <c r="C116" s="7"/>
      <c r="D116" s="56"/>
      <c r="E116" s="29"/>
      <c r="F116" s="221">
        <f>SUM(E109:E114)</f>
        <v>810409</v>
      </c>
    </row>
    <row r="117" spans="1:6" ht="12.75">
      <c r="A117" s="123">
        <v>41507</v>
      </c>
      <c r="B117" s="8"/>
      <c r="C117" s="9" t="s">
        <v>218</v>
      </c>
      <c r="D117" s="58"/>
      <c r="E117" s="38"/>
      <c r="F117" s="39"/>
    </row>
    <row r="118" spans="1:6" ht="12.75">
      <c r="A118" s="54"/>
      <c r="B118" s="4"/>
      <c r="C118" s="5"/>
      <c r="D118" s="53" t="s">
        <v>276</v>
      </c>
      <c r="E118" s="36">
        <v>18530</v>
      </c>
      <c r="F118" s="35"/>
    </row>
    <row r="119" spans="1:6" ht="12.75">
      <c r="A119" s="55"/>
      <c r="B119" s="6"/>
      <c r="C119" s="7"/>
      <c r="D119" s="56"/>
      <c r="E119" s="29"/>
      <c r="F119" s="37">
        <f>SUM('Special levies forecast 13-14'!E118)</f>
        <v>18530</v>
      </c>
    </row>
    <row r="120" spans="1:6" ht="12.75">
      <c r="A120" s="123">
        <v>41487</v>
      </c>
      <c r="B120" s="8"/>
      <c r="C120" s="9" t="s">
        <v>153</v>
      </c>
      <c r="D120" s="58"/>
      <c r="E120" s="38"/>
      <c r="F120" s="39"/>
    </row>
    <row r="121" spans="1:6" ht="12.75">
      <c r="A121" s="52"/>
      <c r="B121" s="4"/>
      <c r="C121" s="5"/>
      <c r="D121" s="53" t="s">
        <v>275</v>
      </c>
      <c r="E121" s="36">
        <v>440353</v>
      </c>
      <c r="F121" s="35"/>
    </row>
    <row r="122" spans="1:6" ht="12.75">
      <c r="A122" s="54"/>
      <c r="B122" s="4"/>
      <c r="C122" s="5"/>
      <c r="D122" s="53" t="s">
        <v>273</v>
      </c>
      <c r="E122" s="36">
        <v>21846</v>
      </c>
      <c r="F122" s="35"/>
    </row>
    <row r="123" spans="1:6" ht="12.75">
      <c r="A123" s="54"/>
      <c r="B123" s="4"/>
      <c r="C123" s="5"/>
      <c r="D123" s="53" t="s">
        <v>280</v>
      </c>
      <c r="E123" s="36">
        <v>13687</v>
      </c>
      <c r="F123" s="35"/>
    </row>
    <row r="124" spans="1:6" ht="12.75">
      <c r="A124" s="52"/>
      <c r="B124" s="4"/>
      <c r="C124" s="5"/>
      <c r="D124" s="53"/>
      <c r="E124" s="28"/>
      <c r="F124" s="257">
        <f>SUM(E121:E123)</f>
        <v>475886</v>
      </c>
    </row>
    <row r="125" spans="1:6" ht="22.5">
      <c r="A125" s="278">
        <v>41487</v>
      </c>
      <c r="B125" s="276"/>
      <c r="C125" s="277" t="s">
        <v>154</v>
      </c>
      <c r="D125" s="258"/>
      <c r="E125" s="258"/>
      <c r="F125" s="276"/>
    </row>
    <row r="126" spans="1:6" ht="12.75">
      <c r="A126" s="278"/>
      <c r="B126" s="276"/>
      <c r="C126" s="276"/>
      <c r="D126" s="258" t="s">
        <v>406</v>
      </c>
      <c r="E126" s="279">
        <v>39542</v>
      </c>
      <c r="F126" s="276"/>
    </row>
    <row r="127" spans="1:6" ht="12.75">
      <c r="A127" s="276"/>
      <c r="B127" s="276"/>
      <c r="C127" s="276"/>
      <c r="D127" s="258"/>
      <c r="E127" s="258"/>
      <c r="F127" s="280">
        <f>SUM('Special levies forecast 13-14'!E126)</f>
        <v>39542</v>
      </c>
    </row>
    <row r="128" spans="1:6" ht="12.75">
      <c r="A128" s="52"/>
      <c r="B128" s="4"/>
      <c r="C128" s="5" t="s">
        <v>155</v>
      </c>
      <c r="D128" s="53"/>
      <c r="E128" s="28"/>
      <c r="F128" s="35"/>
    </row>
    <row r="129" spans="1:6" ht="12.75">
      <c r="A129" s="54"/>
      <c r="B129" s="4"/>
      <c r="C129" s="5"/>
      <c r="D129" s="53" t="s">
        <v>403</v>
      </c>
      <c r="E129" s="36">
        <v>3500</v>
      </c>
      <c r="F129" s="35"/>
    </row>
    <row r="130" spans="1:6" ht="12.75">
      <c r="A130" s="55"/>
      <c r="B130" s="6"/>
      <c r="C130" s="7"/>
      <c r="D130" s="56"/>
      <c r="E130" s="29"/>
      <c r="F130" s="37">
        <f>SUM('Special levies forecast 13-14'!E129)</f>
        <v>3500</v>
      </c>
    </row>
    <row r="131" spans="1:6" ht="12.75">
      <c r="A131" s="123">
        <v>41494</v>
      </c>
      <c r="B131" s="8"/>
      <c r="C131" s="9" t="s">
        <v>156</v>
      </c>
      <c r="D131" s="58"/>
      <c r="E131" s="38"/>
      <c r="F131" s="39"/>
    </row>
    <row r="132" spans="1:6" ht="12.75">
      <c r="A132" s="54"/>
      <c r="B132" s="4"/>
      <c r="C132" s="5"/>
      <c r="D132" s="53" t="s">
        <v>355</v>
      </c>
      <c r="E132" s="36">
        <v>6933</v>
      </c>
      <c r="F132" s="35"/>
    </row>
    <row r="133" spans="1:6" ht="12.75">
      <c r="A133" s="55"/>
      <c r="B133" s="6"/>
      <c r="C133" s="7"/>
      <c r="D133" s="56"/>
      <c r="E133" s="29"/>
      <c r="F133" s="37">
        <f>SUM('Special levies forecast 13-14'!E132)</f>
        <v>6933</v>
      </c>
    </row>
    <row r="134" spans="1:6" ht="12.75">
      <c r="A134" s="123">
        <v>41514</v>
      </c>
      <c r="B134" s="8"/>
      <c r="C134" s="9" t="s">
        <v>219</v>
      </c>
      <c r="D134" s="58"/>
      <c r="E134" s="38"/>
      <c r="F134" s="39"/>
    </row>
    <row r="135" spans="1:6" ht="12.75">
      <c r="A135" s="52"/>
      <c r="B135" s="4"/>
      <c r="C135" s="5"/>
      <c r="D135" s="53" t="s">
        <v>368</v>
      </c>
      <c r="E135" s="28">
        <v>1499</v>
      </c>
      <c r="F135" s="35"/>
    </row>
    <row r="136" spans="1:6" ht="12.75">
      <c r="A136" s="52"/>
      <c r="B136" s="4"/>
      <c r="C136" s="5"/>
      <c r="D136" s="53" t="s">
        <v>369</v>
      </c>
      <c r="E136" s="28">
        <v>31744</v>
      </c>
      <c r="F136" s="35"/>
    </row>
    <row r="137" spans="1:6" ht="12.75">
      <c r="A137" s="52"/>
      <c r="B137" s="4"/>
      <c r="C137" s="5"/>
      <c r="D137" s="53" t="s">
        <v>370</v>
      </c>
      <c r="E137" s="28">
        <v>33656</v>
      </c>
      <c r="F137" s="35"/>
    </row>
    <row r="138" spans="1:6" ht="12.75">
      <c r="A138" s="52"/>
      <c r="B138" s="4"/>
      <c r="C138" s="5"/>
      <c r="D138" s="53" t="s">
        <v>371</v>
      </c>
      <c r="E138" s="28">
        <v>66696</v>
      </c>
      <c r="F138" s="35"/>
    </row>
    <row r="139" spans="1:6" ht="12.75">
      <c r="A139" s="52"/>
      <c r="B139" s="4"/>
      <c r="C139" s="5"/>
      <c r="D139" s="53" t="s">
        <v>322</v>
      </c>
      <c r="E139" s="28">
        <v>2711</v>
      </c>
      <c r="F139" s="35"/>
    </row>
    <row r="140" spans="1:6" ht="12.75">
      <c r="A140" s="54"/>
      <c r="B140" s="4"/>
      <c r="C140" s="5"/>
      <c r="D140" s="53"/>
      <c r="E140" s="36"/>
      <c r="F140" s="35"/>
    </row>
    <row r="141" spans="1:6" ht="12.75">
      <c r="A141" s="55"/>
      <c r="B141" s="6"/>
      <c r="C141" s="7"/>
      <c r="D141" s="56"/>
      <c r="E141" s="29"/>
      <c r="F141" s="37">
        <f>SUM(E135:E139)</f>
        <v>136306</v>
      </c>
    </row>
    <row r="142" spans="1:6" ht="22.5">
      <c r="A142" s="306">
        <v>41487</v>
      </c>
      <c r="B142" s="259"/>
      <c r="C142" s="275" t="s">
        <v>220</v>
      </c>
      <c r="D142" s="260"/>
      <c r="E142" s="261"/>
      <c r="F142" s="262"/>
    </row>
    <row r="143" spans="1:6" ht="12.75">
      <c r="A143" s="263"/>
      <c r="B143" s="264"/>
      <c r="C143" s="265"/>
      <c r="D143" s="281" t="s">
        <v>407</v>
      </c>
      <c r="E143" s="283">
        <v>270755</v>
      </c>
      <c r="F143" s="268"/>
    </row>
    <row r="144" spans="1:6" ht="12.75">
      <c r="A144" s="269"/>
      <c r="B144" s="264"/>
      <c r="C144" s="305"/>
      <c r="D144" s="266"/>
      <c r="E144" s="267"/>
      <c r="F144" s="268"/>
    </row>
    <row r="145" spans="1:6" ht="12.75">
      <c r="A145" s="270"/>
      <c r="B145" s="271"/>
      <c r="C145" s="272"/>
      <c r="D145" s="273"/>
      <c r="E145" s="274"/>
      <c r="F145" s="282">
        <f>SUM('Special levies forecast 13-14'!E143:E144)</f>
        <v>270755</v>
      </c>
    </row>
    <row r="146" spans="1:6" ht="12.75">
      <c r="A146" s="54">
        <v>41519</v>
      </c>
      <c r="B146" s="4"/>
      <c r="C146" s="5" t="s">
        <v>388</v>
      </c>
      <c r="D146" s="53"/>
      <c r="E146" s="28"/>
      <c r="F146" s="44"/>
    </row>
    <row r="147" spans="1:6" ht="12.75">
      <c r="A147" s="54"/>
      <c r="B147" s="4"/>
      <c r="C147" s="5"/>
      <c r="D147" s="53" t="s">
        <v>389</v>
      </c>
      <c r="E147" s="28">
        <v>38675</v>
      </c>
      <c r="F147" s="44"/>
    </row>
    <row r="148" spans="1:6" ht="12.75">
      <c r="A148" s="54"/>
      <c r="B148" s="4"/>
      <c r="C148" s="5"/>
      <c r="D148" s="53" t="s">
        <v>292</v>
      </c>
      <c r="E148" s="28">
        <v>43206</v>
      </c>
      <c r="F148" s="44"/>
    </row>
    <row r="149" spans="1:6" ht="12.75">
      <c r="A149" s="54"/>
      <c r="B149" s="4"/>
      <c r="C149" s="5"/>
      <c r="D149" s="53"/>
      <c r="E149" s="28"/>
      <c r="F149" s="44"/>
    </row>
    <row r="150" spans="1:6" ht="12.75">
      <c r="A150" s="54"/>
      <c r="B150" s="4"/>
      <c r="C150" s="5"/>
      <c r="D150" s="53"/>
      <c r="E150" s="28"/>
      <c r="F150" s="44">
        <f>SUM(E147:E148)</f>
        <v>81881</v>
      </c>
    </row>
    <row r="151" spans="1:6" ht="12.75">
      <c r="A151" s="123">
        <v>41495</v>
      </c>
      <c r="B151" s="8"/>
      <c r="C151" s="9" t="s">
        <v>221</v>
      </c>
      <c r="D151" s="58"/>
      <c r="E151" s="38"/>
      <c r="F151" s="43"/>
    </row>
    <row r="152" spans="1:6" ht="12.75">
      <c r="A152" s="54"/>
      <c r="B152" s="4"/>
      <c r="C152" s="5"/>
      <c r="D152" s="53" t="s">
        <v>337</v>
      </c>
      <c r="E152" s="36">
        <v>2374</v>
      </c>
      <c r="F152" s="44"/>
    </row>
    <row r="153" spans="1:6" ht="12.75">
      <c r="A153" s="55"/>
      <c r="B153" s="6"/>
      <c r="C153" s="7"/>
      <c r="D153" s="56"/>
      <c r="E153" s="29"/>
      <c r="F153" s="37">
        <f>SUM('Special levies forecast 13-14'!E152)</f>
        <v>2374</v>
      </c>
    </row>
    <row r="154" spans="1:6" ht="12.75">
      <c r="A154" s="123">
        <v>41459</v>
      </c>
      <c r="B154" s="8"/>
      <c r="C154" s="9" t="s">
        <v>394</v>
      </c>
      <c r="D154" s="58"/>
      <c r="E154" s="38"/>
      <c r="F154" s="39"/>
    </row>
    <row r="155" spans="1:6" ht="12.75">
      <c r="A155" s="54"/>
      <c r="B155" s="4"/>
      <c r="C155" s="5"/>
      <c r="D155" s="53" t="s">
        <v>337</v>
      </c>
      <c r="E155" s="36">
        <v>4126</v>
      </c>
      <c r="F155" s="35"/>
    </row>
    <row r="156" spans="1:6" ht="12.75">
      <c r="A156" s="55"/>
      <c r="B156" s="6"/>
      <c r="C156" s="7"/>
      <c r="D156" s="56"/>
      <c r="E156" s="29"/>
      <c r="F156" s="37">
        <f>SUM('Special levies forecast 13-14'!E155)</f>
        <v>4126</v>
      </c>
    </row>
    <row r="157" spans="1:6" ht="12.75">
      <c r="A157" s="123">
        <v>41480</v>
      </c>
      <c r="B157" s="8"/>
      <c r="C157" s="9" t="s">
        <v>222</v>
      </c>
      <c r="D157" s="58"/>
      <c r="E157" s="217"/>
      <c r="F157" s="39"/>
    </row>
    <row r="158" spans="1:6" ht="12.75">
      <c r="A158" s="54"/>
      <c r="B158" s="4"/>
      <c r="C158" s="5"/>
      <c r="D158" s="53" t="s">
        <v>263</v>
      </c>
      <c r="E158" s="36">
        <v>12675</v>
      </c>
      <c r="F158" s="35"/>
    </row>
    <row r="159" spans="1:6" ht="12.75">
      <c r="A159" s="54"/>
      <c r="B159" s="4"/>
      <c r="C159" s="5"/>
      <c r="D159" s="53" t="s">
        <v>264</v>
      </c>
      <c r="E159" s="36">
        <v>735</v>
      </c>
      <c r="F159" s="35"/>
    </row>
    <row r="160" spans="1:6" ht="12.75">
      <c r="A160" s="52"/>
      <c r="B160" s="4"/>
      <c r="C160" s="5"/>
      <c r="D160" s="53" t="s">
        <v>262</v>
      </c>
      <c r="E160" s="36">
        <v>225604</v>
      </c>
      <c r="F160" s="35"/>
    </row>
    <row r="161" spans="1:6" ht="12.75">
      <c r="A161" s="52"/>
      <c r="B161" s="4"/>
      <c r="C161" s="5"/>
      <c r="D161" s="53" t="s">
        <v>265</v>
      </c>
      <c r="E161" s="36">
        <v>3042</v>
      </c>
      <c r="F161" s="35"/>
    </row>
    <row r="162" spans="1:6" ht="12.75">
      <c r="A162" s="55"/>
      <c r="B162" s="6"/>
      <c r="C162" s="7"/>
      <c r="D162" s="59"/>
      <c r="E162" s="29"/>
      <c r="F162" s="37">
        <f>SUM(E158:E161)</f>
        <v>242056</v>
      </c>
    </row>
    <row r="163" spans="1:6" ht="12.75">
      <c r="A163" s="123">
        <v>41487</v>
      </c>
      <c r="B163" s="8"/>
      <c r="C163" s="9" t="s">
        <v>223</v>
      </c>
      <c r="D163" s="58"/>
      <c r="E163" s="38"/>
      <c r="F163" s="39"/>
    </row>
    <row r="164" spans="1:6" ht="12.75">
      <c r="A164" s="54"/>
      <c r="B164" s="4"/>
      <c r="C164" s="5"/>
      <c r="D164" s="53" t="s">
        <v>276</v>
      </c>
      <c r="E164" s="45">
        <v>5184</v>
      </c>
      <c r="F164" s="35"/>
    </row>
    <row r="165" spans="1:6" ht="12.75">
      <c r="A165" s="55"/>
      <c r="B165" s="6"/>
      <c r="C165" s="7"/>
      <c r="D165" s="56"/>
      <c r="E165" s="46"/>
      <c r="F165" s="37">
        <f>SUM('Special levies forecast 13-14'!E164)</f>
        <v>5184</v>
      </c>
    </row>
    <row r="166" spans="1:6" ht="12.75">
      <c r="A166" s="57"/>
      <c r="B166" s="8"/>
      <c r="C166" s="9" t="s">
        <v>224</v>
      </c>
      <c r="D166" s="58"/>
      <c r="E166" s="38"/>
      <c r="F166" s="39"/>
    </row>
    <row r="167" spans="1:6" ht="12.75">
      <c r="A167" s="54"/>
      <c r="B167" s="4"/>
      <c r="C167" s="5"/>
      <c r="D167" s="53" t="s">
        <v>276</v>
      </c>
      <c r="E167" s="36">
        <v>185189</v>
      </c>
      <c r="F167" s="35"/>
    </row>
    <row r="168" spans="1:6" ht="12.75">
      <c r="A168" s="55"/>
      <c r="B168" s="6"/>
      <c r="C168" s="7"/>
      <c r="D168" s="56"/>
      <c r="E168" s="29"/>
      <c r="F168" s="37">
        <f>SUM('Special levies forecast 13-14'!E167)</f>
        <v>185189</v>
      </c>
    </row>
    <row r="169" spans="1:6" ht="12.75">
      <c r="A169" s="294"/>
      <c r="B169" s="295"/>
      <c r="C169" s="296"/>
      <c r="D169" s="61"/>
      <c r="E169" s="298"/>
      <c r="F169" s="299"/>
    </row>
    <row r="170" spans="1:6" ht="12.75">
      <c r="A170" s="123">
        <v>41501</v>
      </c>
      <c r="B170" s="8"/>
      <c r="C170" s="9" t="s">
        <v>157</v>
      </c>
      <c r="D170" s="58"/>
      <c r="E170" s="38"/>
      <c r="F170" s="39"/>
    </row>
    <row r="171" spans="1:6" ht="12.75">
      <c r="A171" s="54"/>
      <c r="B171" s="4"/>
      <c r="C171" s="5"/>
      <c r="D171" s="53" t="s">
        <v>338</v>
      </c>
      <c r="E171" s="36">
        <v>35095</v>
      </c>
      <c r="F171" s="35"/>
    </row>
    <row r="172" spans="1:6" ht="12.75">
      <c r="A172" s="55"/>
      <c r="B172" s="6"/>
      <c r="C172" s="7"/>
      <c r="D172" s="56"/>
      <c r="E172" s="29"/>
      <c r="F172" s="37">
        <f>SUM('Special levies forecast 13-14'!E171)</f>
        <v>35095</v>
      </c>
    </row>
    <row r="173" spans="1:6" ht="22.5">
      <c r="A173" s="123">
        <v>41459</v>
      </c>
      <c r="B173" s="8"/>
      <c r="C173" s="11" t="s">
        <v>225</v>
      </c>
      <c r="D173" s="58"/>
      <c r="E173" s="38"/>
      <c r="F173" s="39"/>
    </row>
    <row r="174" spans="1:6" ht="12.75">
      <c r="A174" s="54"/>
      <c r="B174" s="4"/>
      <c r="C174" s="5"/>
      <c r="D174" s="53" t="s">
        <v>260</v>
      </c>
      <c r="E174" s="36">
        <v>2015</v>
      </c>
      <c r="F174" s="35"/>
    </row>
    <row r="175" spans="1:6" ht="12.75">
      <c r="A175" s="55"/>
      <c r="B175" s="6"/>
      <c r="C175" s="7"/>
      <c r="D175" s="56"/>
      <c r="E175" s="29"/>
      <c r="F175" s="37">
        <f>SUM('Special levies forecast 13-14'!E174)</f>
        <v>2015</v>
      </c>
    </row>
    <row r="176" spans="1:6" ht="12.75">
      <c r="A176" s="123">
        <v>41495</v>
      </c>
      <c r="B176" s="8"/>
      <c r="C176" s="9" t="s">
        <v>226</v>
      </c>
      <c r="D176" s="58"/>
      <c r="E176" s="38"/>
      <c r="F176" s="39"/>
    </row>
    <row r="177" spans="1:6" ht="12.75">
      <c r="A177" s="52"/>
      <c r="B177" s="4"/>
      <c r="C177" s="5"/>
      <c r="D177" s="53" t="s">
        <v>349</v>
      </c>
      <c r="E177" s="28">
        <v>4</v>
      </c>
      <c r="F177" s="35"/>
    </row>
    <row r="178" spans="1:6" ht="12.75">
      <c r="A178" s="54"/>
      <c r="B178" s="4"/>
      <c r="C178" s="5"/>
      <c r="D178" s="53" t="s">
        <v>348</v>
      </c>
      <c r="E178" s="36">
        <v>57</v>
      </c>
      <c r="F178" s="35"/>
    </row>
    <row r="179" spans="1:6" ht="12.75">
      <c r="A179" s="55"/>
      <c r="B179" s="6"/>
      <c r="C179" s="7"/>
      <c r="D179" s="56"/>
      <c r="E179" s="29"/>
      <c r="F179" s="37">
        <f>SUM(E177:E178)</f>
        <v>61</v>
      </c>
    </row>
    <row r="180" spans="1:6" ht="12.75">
      <c r="A180" s="123">
        <v>41495</v>
      </c>
      <c r="B180" s="8"/>
      <c r="C180" s="9" t="s">
        <v>158</v>
      </c>
      <c r="D180" s="58"/>
      <c r="E180" s="38"/>
      <c r="F180" s="39"/>
    </row>
    <row r="181" spans="1:6" ht="12.75">
      <c r="A181" s="52"/>
      <c r="B181" s="4"/>
      <c r="C181" s="5"/>
      <c r="D181" s="53" t="s">
        <v>346</v>
      </c>
      <c r="E181" s="28">
        <v>822</v>
      </c>
      <c r="F181" s="35"/>
    </row>
    <row r="182" spans="1:6" ht="12.75">
      <c r="A182" s="54"/>
      <c r="B182" s="4"/>
      <c r="C182" s="5"/>
      <c r="D182" s="53" t="s">
        <v>337</v>
      </c>
      <c r="E182" s="36">
        <v>131203</v>
      </c>
      <c r="F182" s="35"/>
    </row>
    <row r="183" spans="1:6" ht="12.75">
      <c r="A183" s="55"/>
      <c r="B183" s="6"/>
      <c r="C183" s="7"/>
      <c r="D183" s="56"/>
      <c r="E183" s="29"/>
      <c r="F183" s="41">
        <f>SUM(E181:E182)</f>
        <v>132025</v>
      </c>
    </row>
    <row r="184" spans="1:6" ht="12.75">
      <c r="A184" s="123">
        <v>41514</v>
      </c>
      <c r="B184" s="8"/>
      <c r="C184" s="9" t="s">
        <v>159</v>
      </c>
      <c r="D184" s="58"/>
      <c r="E184" s="38"/>
      <c r="F184" s="39"/>
    </row>
    <row r="185" spans="1:6" ht="12.75">
      <c r="A185" s="54"/>
      <c r="B185" s="4"/>
      <c r="C185" s="5"/>
      <c r="D185" s="53" t="s">
        <v>337</v>
      </c>
      <c r="E185" s="28">
        <v>80717</v>
      </c>
      <c r="F185" s="35"/>
    </row>
    <row r="186" spans="1:6" ht="12.75">
      <c r="A186" s="54"/>
      <c r="B186" s="4"/>
      <c r="C186" s="5"/>
      <c r="D186" s="53" t="s">
        <v>346</v>
      </c>
      <c r="E186" s="28">
        <v>1740515</v>
      </c>
      <c r="F186" s="35"/>
    </row>
    <row r="187" spans="1:6" ht="12.75">
      <c r="A187" s="54"/>
      <c r="B187" s="4"/>
      <c r="C187" s="5"/>
      <c r="D187" s="53" t="s">
        <v>306</v>
      </c>
      <c r="E187" s="28">
        <v>22374</v>
      </c>
      <c r="F187" s="35"/>
    </row>
    <row r="188" spans="1:6" ht="12.75">
      <c r="A188" s="54"/>
      <c r="B188" s="4"/>
      <c r="C188" s="5"/>
      <c r="D188" s="53"/>
      <c r="E188" s="36"/>
      <c r="F188" s="35"/>
    </row>
    <row r="189" spans="1:6" ht="12.75">
      <c r="A189" s="55"/>
      <c r="B189" s="6"/>
      <c r="C189" s="7"/>
      <c r="D189" s="56"/>
      <c r="E189" s="29"/>
      <c r="F189" s="37">
        <f>SUM(E185:E187)</f>
        <v>1843606</v>
      </c>
    </row>
    <row r="190" spans="1:6" ht="12.75">
      <c r="A190" s="123">
        <v>41509</v>
      </c>
      <c r="B190" s="8"/>
      <c r="C190" s="9" t="s">
        <v>227</v>
      </c>
      <c r="D190" s="58"/>
      <c r="E190" s="38"/>
      <c r="F190" s="39"/>
    </row>
    <row r="191" spans="1:6" ht="12.75">
      <c r="A191" s="54"/>
      <c r="B191" s="4"/>
      <c r="C191" s="5"/>
      <c r="D191" s="53" t="s">
        <v>267</v>
      </c>
      <c r="E191" s="36">
        <v>101273</v>
      </c>
      <c r="F191" s="35"/>
    </row>
    <row r="192" spans="1:6" ht="12.75">
      <c r="A192" s="54"/>
      <c r="B192" s="4"/>
      <c r="C192" s="5"/>
      <c r="D192" s="53" t="s">
        <v>264</v>
      </c>
      <c r="E192" s="36">
        <v>10480</v>
      </c>
      <c r="F192" s="35"/>
    </row>
    <row r="193" spans="1:6" ht="12.75">
      <c r="A193" s="55"/>
      <c r="B193" s="6"/>
      <c r="C193" s="7"/>
      <c r="D193" s="56"/>
      <c r="E193" s="29"/>
      <c r="F193" s="37">
        <f>SUM(E191:E192)</f>
        <v>111753</v>
      </c>
    </row>
    <row r="194" spans="1:6" ht="12.75">
      <c r="A194" s="123">
        <v>41493</v>
      </c>
      <c r="B194" s="8"/>
      <c r="C194" s="9" t="s">
        <v>160</v>
      </c>
      <c r="D194" s="58"/>
      <c r="E194" s="38"/>
      <c r="F194" s="39"/>
    </row>
    <row r="195" spans="1:6" ht="12.75">
      <c r="A195" s="54"/>
      <c r="B195" s="4"/>
      <c r="C195" s="5"/>
      <c r="D195" s="53" t="s">
        <v>313</v>
      </c>
      <c r="E195" s="36">
        <v>9340</v>
      </c>
      <c r="F195" s="35"/>
    </row>
    <row r="196" spans="1:6" ht="12.75">
      <c r="A196" s="55"/>
      <c r="B196" s="6"/>
      <c r="C196" s="7"/>
      <c r="D196" s="56"/>
      <c r="E196" s="29"/>
      <c r="F196" s="37">
        <f>SUM('Special levies forecast 13-14'!E195)</f>
        <v>9340</v>
      </c>
    </row>
    <row r="197" spans="1:6" ht="12.75">
      <c r="A197" s="123">
        <v>41521</v>
      </c>
      <c r="B197" s="8"/>
      <c r="C197" s="9" t="s">
        <v>228</v>
      </c>
      <c r="D197" s="58"/>
      <c r="E197" s="38"/>
      <c r="F197" s="39"/>
    </row>
    <row r="198" spans="1:6" ht="12.75">
      <c r="A198" s="54"/>
      <c r="B198" s="4"/>
      <c r="C198" s="5"/>
      <c r="D198" s="53" t="s">
        <v>269</v>
      </c>
      <c r="E198" s="36">
        <v>2489636</v>
      </c>
      <c r="F198" s="35"/>
    </row>
    <row r="199" spans="1:6" ht="12.75">
      <c r="A199" s="52"/>
      <c r="B199" s="4"/>
      <c r="C199" s="5"/>
      <c r="D199" s="53" t="s">
        <v>302</v>
      </c>
      <c r="E199" s="36">
        <v>7235</v>
      </c>
      <c r="F199" s="35"/>
    </row>
    <row r="200" spans="1:6" ht="12.75">
      <c r="A200" s="55"/>
      <c r="B200" s="6"/>
      <c r="C200" s="7"/>
      <c r="D200" s="56"/>
      <c r="E200" s="29"/>
      <c r="F200" s="41">
        <f>SUM('Special levies forecast 13-14'!E198:E199)</f>
        <v>2496871</v>
      </c>
    </row>
    <row r="201" spans="1:6" ht="12.75">
      <c r="A201" s="123">
        <v>41493</v>
      </c>
      <c r="B201" s="8"/>
      <c r="C201" s="9" t="s">
        <v>161</v>
      </c>
      <c r="D201" s="58"/>
      <c r="E201" s="38"/>
      <c r="F201" s="39"/>
    </row>
    <row r="202" spans="1:6" ht="12.75">
      <c r="A202" s="52"/>
      <c r="B202" s="4"/>
      <c r="C202" s="5"/>
      <c r="D202" s="53" t="s">
        <v>312</v>
      </c>
      <c r="E202" s="219">
        <v>138614</v>
      </c>
      <c r="F202" s="35"/>
    </row>
    <row r="203" spans="1:6" ht="12.75">
      <c r="A203" s="54"/>
      <c r="B203" s="4"/>
      <c r="C203" s="3"/>
      <c r="D203" s="53" t="s">
        <v>314</v>
      </c>
      <c r="E203" s="36">
        <v>19782</v>
      </c>
      <c r="F203" s="35"/>
    </row>
    <row r="204" spans="1:6" ht="12.75">
      <c r="A204" s="55"/>
      <c r="B204" s="6"/>
      <c r="C204" s="7"/>
      <c r="D204" s="56"/>
      <c r="E204" s="29"/>
      <c r="F204" s="221">
        <f>SUM(E202:E203)</f>
        <v>158396</v>
      </c>
    </row>
    <row r="205" spans="1:6" ht="12.75">
      <c r="A205" s="289"/>
      <c r="B205" s="290"/>
      <c r="C205" s="291"/>
      <c r="D205" s="60"/>
      <c r="E205" s="45"/>
      <c r="F205" s="292"/>
    </row>
    <row r="206" spans="1:6" ht="12.75">
      <c r="A206" s="294"/>
      <c r="B206" s="295"/>
      <c r="C206" s="296"/>
      <c r="D206" s="61"/>
      <c r="E206" s="298"/>
      <c r="F206" s="303"/>
    </row>
    <row r="207" spans="1:6" ht="12.75">
      <c r="A207" s="123">
        <v>41460</v>
      </c>
      <c r="B207" s="8"/>
      <c r="C207" s="9" t="s">
        <v>229</v>
      </c>
      <c r="D207" s="58"/>
      <c r="E207" s="38"/>
      <c r="F207" s="39"/>
    </row>
    <row r="208" spans="1:6" ht="12.75">
      <c r="A208" s="54"/>
      <c r="B208" s="4"/>
      <c r="C208" s="5"/>
      <c r="D208" s="53" t="s">
        <v>291</v>
      </c>
      <c r="E208" s="36">
        <v>8851</v>
      </c>
      <c r="F208" s="35"/>
    </row>
    <row r="209" spans="1:6" ht="12.75">
      <c r="A209" s="54"/>
      <c r="B209" s="4"/>
      <c r="C209" s="5"/>
      <c r="D209" s="53" t="s">
        <v>292</v>
      </c>
      <c r="E209" s="36">
        <v>322748</v>
      </c>
      <c r="F209" s="35"/>
    </row>
    <row r="210" spans="1:6" ht="12.75">
      <c r="A210" s="54"/>
      <c r="B210" s="4"/>
      <c r="C210" s="5"/>
      <c r="D210" s="53" t="s">
        <v>294</v>
      </c>
      <c r="E210" s="36">
        <v>313910</v>
      </c>
      <c r="F210" s="35"/>
    </row>
    <row r="211" spans="1:6" ht="12.75">
      <c r="A211" s="52"/>
      <c r="B211" s="4"/>
      <c r="C211" s="5"/>
      <c r="D211" s="53" t="s">
        <v>293</v>
      </c>
      <c r="E211" s="36">
        <v>172592</v>
      </c>
      <c r="F211" s="35"/>
    </row>
    <row r="212" spans="1:6" ht="12.75">
      <c r="A212" s="55"/>
      <c r="B212" s="6"/>
      <c r="C212" s="7"/>
      <c r="D212" s="59"/>
      <c r="E212" s="29"/>
      <c r="F212" s="37">
        <f>SUM(E208:E211)</f>
        <v>818101</v>
      </c>
    </row>
    <row r="213" spans="1:6" ht="12.75">
      <c r="A213" s="123">
        <v>41507</v>
      </c>
      <c r="B213" s="8"/>
      <c r="C213" s="9" t="s">
        <v>230</v>
      </c>
      <c r="D213" s="58"/>
      <c r="E213" s="38"/>
      <c r="F213" s="39"/>
    </row>
    <row r="214" spans="1:6" ht="12.75">
      <c r="A214" s="54"/>
      <c r="B214" s="4"/>
      <c r="C214" s="5"/>
      <c r="D214" s="53" t="s">
        <v>358</v>
      </c>
      <c r="E214" s="36">
        <v>469901</v>
      </c>
      <c r="F214" s="35"/>
    </row>
    <row r="215" spans="1:6" ht="12.75">
      <c r="A215" s="54"/>
      <c r="B215" s="4"/>
      <c r="C215" s="5"/>
      <c r="D215" s="53" t="s">
        <v>359</v>
      </c>
      <c r="E215" s="36">
        <v>199235</v>
      </c>
      <c r="F215" s="35"/>
    </row>
    <row r="216" spans="1:6" ht="12.75">
      <c r="A216" s="54"/>
      <c r="B216" s="4"/>
      <c r="C216" s="5"/>
      <c r="D216" s="53" t="s">
        <v>360</v>
      </c>
      <c r="E216" s="36">
        <v>94185</v>
      </c>
      <c r="F216" s="35"/>
    </row>
    <row r="217" spans="1:6" ht="12.75">
      <c r="A217" s="54"/>
      <c r="B217" s="4"/>
      <c r="C217" s="5"/>
      <c r="D217" s="53" t="s">
        <v>361</v>
      </c>
      <c r="E217" s="36">
        <v>44601</v>
      </c>
      <c r="F217" s="35"/>
    </row>
    <row r="218" spans="1:6" ht="12.75">
      <c r="A218" s="54"/>
      <c r="B218" s="4"/>
      <c r="C218" s="5"/>
      <c r="D218" s="53" t="s">
        <v>362</v>
      </c>
      <c r="E218" s="36">
        <v>27161</v>
      </c>
      <c r="F218" s="35"/>
    </row>
    <row r="219" spans="1:6" ht="12.75">
      <c r="A219" s="54"/>
      <c r="B219" s="4"/>
      <c r="C219" s="5"/>
      <c r="D219" s="53" t="s">
        <v>332</v>
      </c>
      <c r="E219" s="36">
        <v>7631</v>
      </c>
      <c r="F219" s="35"/>
    </row>
    <row r="220" spans="1:6" ht="12.75">
      <c r="A220" s="54"/>
      <c r="B220" s="4"/>
      <c r="C220" s="5"/>
      <c r="D220" s="53" t="s">
        <v>363</v>
      </c>
      <c r="E220" s="36">
        <v>4554</v>
      </c>
      <c r="F220" s="35"/>
    </row>
    <row r="221" spans="1:6" ht="12.75">
      <c r="A221" s="52"/>
      <c r="B221" s="4"/>
      <c r="C221" s="5"/>
      <c r="D221" s="53" t="s">
        <v>364</v>
      </c>
      <c r="E221" s="36">
        <v>923</v>
      </c>
      <c r="F221" s="35"/>
    </row>
    <row r="222" spans="1:6" ht="12.75">
      <c r="A222" s="55"/>
      <c r="B222" s="6"/>
      <c r="C222" s="7"/>
      <c r="D222" s="56"/>
      <c r="E222" s="29"/>
      <c r="F222" s="37">
        <f>SUM('Special levies forecast 13-14'!E214:E221)</f>
        <v>848191</v>
      </c>
    </row>
    <row r="223" spans="1:6" ht="12.75">
      <c r="A223" s="123">
        <v>41499</v>
      </c>
      <c r="B223" s="8"/>
      <c r="C223" s="9" t="s">
        <v>231</v>
      </c>
      <c r="D223" s="58" t="s">
        <v>331</v>
      </c>
      <c r="E223" s="217">
        <v>22842</v>
      </c>
      <c r="F223" s="39"/>
    </row>
    <row r="224" spans="1:6" ht="12.75">
      <c r="A224" s="54"/>
      <c r="B224" s="4"/>
      <c r="C224" s="5"/>
      <c r="D224" s="53" t="s">
        <v>332</v>
      </c>
      <c r="E224" s="36">
        <v>3976</v>
      </c>
      <c r="F224" s="35"/>
    </row>
    <row r="225" spans="1:6" ht="12.75">
      <c r="A225" s="55"/>
      <c r="B225" s="6"/>
      <c r="C225" s="7"/>
      <c r="D225" s="56"/>
      <c r="E225" s="225"/>
      <c r="F225" s="37">
        <f>SUM(E223:E224)</f>
        <v>26818</v>
      </c>
    </row>
    <row r="226" spans="1:6" ht="12.75">
      <c r="A226" s="123">
        <v>41495</v>
      </c>
      <c r="B226" s="8"/>
      <c r="C226" s="9" t="s">
        <v>162</v>
      </c>
      <c r="D226" s="58"/>
      <c r="E226" s="38"/>
      <c r="F226" s="39"/>
    </row>
    <row r="227" spans="1:6" ht="12.75">
      <c r="A227" s="52"/>
      <c r="B227" s="4"/>
      <c r="C227" s="5"/>
      <c r="D227" s="53" t="s">
        <v>346</v>
      </c>
      <c r="E227" s="36">
        <v>17295</v>
      </c>
      <c r="F227" s="35"/>
    </row>
    <row r="228" spans="1:6" ht="12.75">
      <c r="A228" s="54"/>
      <c r="B228" s="4"/>
      <c r="C228" s="5"/>
      <c r="D228" s="53" t="s">
        <v>337</v>
      </c>
      <c r="E228" s="36">
        <v>28536</v>
      </c>
      <c r="F228" s="35"/>
    </row>
    <row r="229" spans="1:6" ht="12.75">
      <c r="A229" s="54"/>
      <c r="B229" s="4"/>
      <c r="C229" s="5"/>
      <c r="D229" s="53"/>
      <c r="E229" s="36"/>
      <c r="F229" s="35"/>
    </row>
    <row r="230" spans="1:6" ht="12.75">
      <c r="A230" s="52"/>
      <c r="B230" s="4"/>
      <c r="C230" s="5"/>
      <c r="D230" s="53"/>
      <c r="E230" s="36"/>
      <c r="F230" s="35"/>
    </row>
    <row r="231" spans="1:6" ht="12.75">
      <c r="A231" s="52"/>
      <c r="B231" s="4"/>
      <c r="C231" s="5"/>
      <c r="D231" s="53"/>
      <c r="E231" s="36"/>
      <c r="F231" s="35"/>
    </row>
    <row r="232" spans="1:6" ht="12.75">
      <c r="A232" s="55"/>
      <c r="B232" s="6"/>
      <c r="C232" s="7"/>
      <c r="D232" s="56"/>
      <c r="E232" s="29"/>
      <c r="F232" s="37">
        <f>SUM('Special levies forecast 13-14'!E227:E231)</f>
        <v>45831</v>
      </c>
    </row>
    <row r="233" spans="1:6" ht="12.75">
      <c r="A233" s="123">
        <v>41495</v>
      </c>
      <c r="B233" s="8"/>
      <c r="C233" s="9" t="s">
        <v>163</v>
      </c>
      <c r="D233" s="58"/>
      <c r="E233" s="38"/>
      <c r="F233" s="39"/>
    </row>
    <row r="234" spans="1:6" ht="12.75">
      <c r="A234" s="54"/>
      <c r="B234" s="4"/>
      <c r="C234" s="5"/>
      <c r="D234" s="53" t="s">
        <v>337</v>
      </c>
      <c r="E234" s="36">
        <v>29416</v>
      </c>
      <c r="F234" s="35"/>
    </row>
    <row r="235" spans="1:6" ht="12.75">
      <c r="A235" s="52"/>
      <c r="B235" s="4"/>
      <c r="C235" s="5"/>
      <c r="D235" s="53"/>
      <c r="E235" s="36"/>
      <c r="F235" s="35"/>
    </row>
    <row r="236" spans="1:6" ht="12.75">
      <c r="A236" s="55"/>
      <c r="B236" s="6"/>
      <c r="C236" s="7"/>
      <c r="D236" s="56"/>
      <c r="E236" s="29"/>
      <c r="F236" s="37">
        <f>SUM('Special levies forecast 13-14'!E234:E235)</f>
        <v>29416</v>
      </c>
    </row>
    <row r="237" spans="1:6" ht="12.75">
      <c r="A237" s="123">
        <v>41494</v>
      </c>
      <c r="B237" s="8"/>
      <c r="C237" s="9" t="s">
        <v>164</v>
      </c>
      <c r="D237" s="58"/>
      <c r="E237" s="38"/>
      <c r="F237" s="39"/>
    </row>
    <row r="238" spans="1:6" ht="12.75">
      <c r="A238" s="54"/>
      <c r="B238" s="4"/>
      <c r="C238" s="5"/>
      <c r="D238" s="53" t="s">
        <v>337</v>
      </c>
      <c r="E238" s="36">
        <v>689</v>
      </c>
      <c r="F238" s="35"/>
    </row>
    <row r="239" spans="1:6" ht="12.75">
      <c r="A239" s="55"/>
      <c r="B239" s="6"/>
      <c r="C239" s="7"/>
      <c r="D239" s="56"/>
      <c r="E239" s="29"/>
      <c r="F239" s="37">
        <f>SUM('Special levies forecast 13-14'!E238)</f>
        <v>689</v>
      </c>
    </row>
    <row r="240" spans="1:6" ht="12.75">
      <c r="A240" s="123">
        <v>41495</v>
      </c>
      <c r="B240" s="8"/>
      <c r="C240" s="9" t="s">
        <v>165</v>
      </c>
      <c r="D240" s="58"/>
      <c r="E240" s="38"/>
      <c r="F240" s="39"/>
    </row>
    <row r="241" spans="1:6" ht="12.75">
      <c r="A241" s="54"/>
      <c r="B241" s="4"/>
      <c r="C241" s="5"/>
      <c r="D241" s="53" t="s">
        <v>337</v>
      </c>
      <c r="E241" s="36">
        <v>14520</v>
      </c>
      <c r="F241" s="35"/>
    </row>
    <row r="242" spans="1:6" ht="12.75">
      <c r="A242" s="52"/>
      <c r="B242" s="4"/>
      <c r="C242" s="5"/>
      <c r="D242" s="53"/>
      <c r="E242" s="36"/>
      <c r="F242" s="35"/>
    </row>
    <row r="243" spans="1:6" ht="12.75">
      <c r="A243" s="55"/>
      <c r="B243" s="6"/>
      <c r="C243" s="7"/>
      <c r="D243" s="56"/>
      <c r="E243" s="29"/>
      <c r="F243" s="37">
        <f>SUM('Special levies forecast 13-14'!E241:E242)</f>
        <v>14520</v>
      </c>
    </row>
    <row r="244" spans="1:6" ht="12.75">
      <c r="A244" s="123">
        <v>41495</v>
      </c>
      <c r="B244" s="8"/>
      <c r="C244" s="9" t="s">
        <v>166</v>
      </c>
      <c r="D244" s="58"/>
      <c r="E244" s="38"/>
      <c r="F244" s="39"/>
    </row>
    <row r="245" spans="1:6" ht="12.75">
      <c r="A245" s="54"/>
      <c r="B245" s="4"/>
      <c r="C245" s="5"/>
      <c r="D245" s="53" t="s">
        <v>337</v>
      </c>
      <c r="E245" s="36">
        <v>4623</v>
      </c>
      <c r="F245" s="35"/>
    </row>
    <row r="246" spans="1:6" ht="12.75">
      <c r="A246" s="52"/>
      <c r="B246" s="4"/>
      <c r="C246" s="5"/>
      <c r="D246" s="53"/>
      <c r="E246" s="36"/>
      <c r="F246" s="35"/>
    </row>
    <row r="247" spans="1:6" ht="12.75">
      <c r="A247" s="55"/>
      <c r="B247" s="6"/>
      <c r="C247" s="7"/>
      <c r="D247" s="59"/>
      <c r="E247" s="29"/>
      <c r="F247" s="37">
        <f>SUM('Special levies forecast 13-14'!E245:E246)</f>
        <v>4623</v>
      </c>
    </row>
    <row r="248" spans="1:6" ht="12.75">
      <c r="A248" s="123">
        <v>41495</v>
      </c>
      <c r="B248" s="8"/>
      <c r="C248" s="9" t="s">
        <v>167</v>
      </c>
      <c r="D248" s="58"/>
      <c r="E248" s="38"/>
      <c r="F248" s="39"/>
    </row>
    <row r="249" spans="1:6" ht="12.75">
      <c r="A249" s="52"/>
      <c r="B249" s="4"/>
      <c r="C249" s="5"/>
      <c r="D249" s="53" t="s">
        <v>337</v>
      </c>
      <c r="E249" s="36">
        <v>39603</v>
      </c>
      <c r="F249" s="35"/>
    </row>
    <row r="250" spans="1:6" ht="12.75">
      <c r="A250" s="54"/>
      <c r="B250" s="4"/>
      <c r="C250" s="5"/>
      <c r="D250" s="53"/>
      <c r="E250" s="36"/>
      <c r="F250" s="35"/>
    </row>
    <row r="251" spans="1:6" ht="12.75">
      <c r="A251" s="52"/>
      <c r="B251" s="4"/>
      <c r="C251" s="5"/>
      <c r="D251" s="53"/>
      <c r="E251" s="36"/>
      <c r="F251" s="35"/>
    </row>
    <row r="252" spans="1:6" ht="12.75">
      <c r="A252" s="52"/>
      <c r="B252" s="4"/>
      <c r="C252" s="5"/>
      <c r="D252" s="53"/>
      <c r="E252" s="36"/>
      <c r="F252" s="35"/>
    </row>
    <row r="253" spans="1:6" ht="12.75">
      <c r="A253" s="55"/>
      <c r="B253" s="6"/>
      <c r="C253" s="7"/>
      <c r="D253" s="56"/>
      <c r="E253" s="29"/>
      <c r="F253" s="41">
        <f>SUM('Special levies forecast 13-14'!E249:E252)</f>
        <v>39603</v>
      </c>
    </row>
    <row r="254" spans="1:6" ht="12.75">
      <c r="A254" s="123">
        <v>41865</v>
      </c>
      <c r="B254" s="8"/>
      <c r="C254" s="9" t="s">
        <v>234</v>
      </c>
      <c r="D254" s="58"/>
      <c r="E254" s="38"/>
      <c r="F254" s="39"/>
    </row>
    <row r="255" spans="1:6" ht="12.75">
      <c r="A255" s="54"/>
      <c r="B255" s="4"/>
      <c r="C255" s="5"/>
      <c r="D255" s="53" t="s">
        <v>334</v>
      </c>
      <c r="E255" s="36">
        <v>5144</v>
      </c>
      <c r="F255" s="35"/>
    </row>
    <row r="256" spans="1:6" ht="12.75">
      <c r="A256" s="55"/>
      <c r="B256" s="6"/>
      <c r="C256" s="7"/>
      <c r="D256" s="56"/>
      <c r="E256" s="29"/>
      <c r="F256" s="37">
        <f>SUM('Special levies forecast 13-14'!E255)</f>
        <v>5144</v>
      </c>
    </row>
    <row r="257" spans="1:6" ht="12.75">
      <c r="A257" s="123">
        <v>41493</v>
      </c>
      <c r="B257" s="8"/>
      <c r="C257" s="9" t="s">
        <v>168</v>
      </c>
      <c r="D257" s="58"/>
      <c r="E257" s="38"/>
      <c r="F257" s="39"/>
    </row>
    <row r="258" spans="1:6" ht="12.75">
      <c r="A258" s="54"/>
      <c r="B258" s="4"/>
      <c r="C258" s="5"/>
      <c r="D258" s="53" t="s">
        <v>312</v>
      </c>
      <c r="E258" s="36">
        <v>64521</v>
      </c>
      <c r="F258" s="35"/>
    </row>
    <row r="259" spans="1:6" ht="12.75">
      <c r="A259" s="54"/>
      <c r="B259" s="4"/>
      <c r="C259" s="5"/>
      <c r="D259" s="53"/>
      <c r="E259" s="36"/>
      <c r="F259" s="35"/>
    </row>
    <row r="260" spans="1:6" ht="12.75">
      <c r="A260" s="55"/>
      <c r="B260" s="6"/>
      <c r="C260" s="7"/>
      <c r="D260" s="56"/>
      <c r="E260" s="29"/>
      <c r="F260" s="41">
        <f>SUM('Special levies forecast 13-14'!E258:E259)</f>
        <v>64521</v>
      </c>
    </row>
    <row r="261" spans="1:6" ht="12.75">
      <c r="A261" s="123">
        <v>41516</v>
      </c>
      <c r="B261" s="8"/>
      <c r="C261" s="9" t="s">
        <v>5</v>
      </c>
      <c r="D261" s="58"/>
      <c r="E261" s="38"/>
      <c r="F261" s="39"/>
    </row>
    <row r="262" spans="1:6" ht="12.75">
      <c r="A262" s="54"/>
      <c r="B262" s="4"/>
      <c r="C262" s="5"/>
      <c r="D262" s="53" t="s">
        <v>340</v>
      </c>
      <c r="E262" s="36">
        <v>192690</v>
      </c>
      <c r="F262" s="35"/>
    </row>
    <row r="263" spans="1:6" ht="12.75">
      <c r="A263" s="54"/>
      <c r="B263" s="4"/>
      <c r="C263" s="5"/>
      <c r="D263" s="60" t="s">
        <v>337</v>
      </c>
      <c r="E263" s="36">
        <v>466924</v>
      </c>
      <c r="F263" s="35"/>
    </row>
    <row r="264" spans="1:6" ht="12.75">
      <c r="A264" s="52"/>
      <c r="B264" s="4"/>
      <c r="C264" s="5"/>
      <c r="D264" s="60" t="s">
        <v>260</v>
      </c>
      <c r="E264" s="36">
        <v>196107</v>
      </c>
      <c r="F264" s="35"/>
    </row>
    <row r="265" spans="1:6" ht="12.75">
      <c r="A265" s="55"/>
      <c r="B265" s="6"/>
      <c r="C265" s="7"/>
      <c r="D265" s="61"/>
      <c r="E265" s="29"/>
      <c r="F265" s="41">
        <f>SUM('Special levies forecast 13-14'!E262:E264)</f>
        <v>855721</v>
      </c>
    </row>
    <row r="266" spans="1:6" ht="12.75">
      <c r="A266" s="123">
        <v>41493</v>
      </c>
      <c r="B266" s="8"/>
      <c r="C266" s="9" t="s">
        <v>169</v>
      </c>
      <c r="D266" s="58"/>
      <c r="E266" s="38"/>
      <c r="F266" s="39"/>
    </row>
    <row r="267" spans="1:6" ht="12.75">
      <c r="A267" s="54"/>
      <c r="B267" s="4"/>
      <c r="C267" s="5"/>
      <c r="D267" s="53" t="s">
        <v>313</v>
      </c>
      <c r="E267" s="36">
        <v>43538</v>
      </c>
      <c r="F267" s="35"/>
    </row>
    <row r="268" spans="1:6" ht="12.75">
      <c r="A268" s="54"/>
      <c r="B268" s="4"/>
      <c r="C268" s="5"/>
      <c r="D268" s="53"/>
      <c r="E268" s="36"/>
      <c r="F268" s="35"/>
    </row>
    <row r="269" spans="1:6" ht="12.75">
      <c r="A269" s="55"/>
      <c r="B269" s="6"/>
      <c r="C269" s="7"/>
      <c r="D269" s="56"/>
      <c r="E269" s="29"/>
      <c r="F269" s="41">
        <f>SUM('Special levies forecast 13-14'!E267:E268)</f>
        <v>43538</v>
      </c>
    </row>
    <row r="270" spans="1:6" ht="22.5">
      <c r="A270" s="123">
        <v>41520</v>
      </c>
      <c r="B270" s="8"/>
      <c r="C270" s="11" t="s">
        <v>170</v>
      </c>
      <c r="D270" s="58"/>
      <c r="E270" s="38"/>
      <c r="F270" s="39"/>
    </row>
    <row r="271" spans="1:6" ht="12.75">
      <c r="A271" s="52"/>
      <c r="B271" s="4"/>
      <c r="C271" s="12"/>
      <c r="D271" s="53" t="s">
        <v>392</v>
      </c>
      <c r="E271" s="28">
        <v>23452</v>
      </c>
      <c r="F271" s="35"/>
    </row>
    <row r="272" spans="1:6" ht="12.75">
      <c r="A272" s="54"/>
      <c r="B272" s="4"/>
      <c r="C272" s="5"/>
      <c r="D272" s="53" t="s">
        <v>265</v>
      </c>
      <c r="E272" s="36">
        <v>1834</v>
      </c>
      <c r="F272" s="35"/>
    </row>
    <row r="273" spans="1:6" ht="12.75">
      <c r="A273" s="55"/>
      <c r="B273" s="6"/>
      <c r="C273" s="7"/>
      <c r="D273" s="56"/>
      <c r="E273" s="29"/>
      <c r="F273" s="41">
        <f>SUM(E271:E272)</f>
        <v>25286</v>
      </c>
    </row>
    <row r="274" spans="1:7" ht="12.75">
      <c r="A274" s="123">
        <v>41495</v>
      </c>
      <c r="B274" s="8"/>
      <c r="C274" s="9" t="s">
        <v>235</v>
      </c>
      <c r="D274" s="58"/>
      <c r="E274" s="38"/>
      <c r="F274" s="39"/>
      <c r="G274" s="166" t="s">
        <v>409</v>
      </c>
    </row>
    <row r="275" spans="1:6" ht="12.75">
      <c r="A275" s="54"/>
      <c r="B275" s="4"/>
      <c r="C275" s="5"/>
      <c r="D275" s="53" t="s">
        <v>337</v>
      </c>
      <c r="E275" s="36">
        <v>2567</v>
      </c>
      <c r="F275" s="35"/>
    </row>
    <row r="276" spans="1:6" ht="12.75">
      <c r="A276" s="54"/>
      <c r="B276" s="4"/>
      <c r="C276" s="5"/>
      <c r="D276" s="53" t="s">
        <v>342</v>
      </c>
      <c r="E276" s="36">
        <v>15083</v>
      </c>
      <c r="F276" s="35"/>
    </row>
    <row r="277" spans="1:6" ht="12.75">
      <c r="A277" s="52"/>
      <c r="B277" s="4"/>
      <c r="C277" s="5"/>
      <c r="D277" s="53"/>
      <c r="E277" s="36"/>
      <c r="F277" s="35"/>
    </row>
    <row r="278" spans="1:6" ht="12.75">
      <c r="A278" s="55"/>
      <c r="B278" s="6"/>
      <c r="C278" s="7"/>
      <c r="D278" s="56"/>
      <c r="E278" s="29"/>
      <c r="F278" s="37">
        <f>SUM('Special levies forecast 13-14'!E275:E277)</f>
        <v>17650</v>
      </c>
    </row>
    <row r="279" spans="1:6" ht="12.75">
      <c r="A279" s="123">
        <v>41495</v>
      </c>
      <c r="B279" s="8"/>
      <c r="C279" s="9" t="s">
        <v>172</v>
      </c>
      <c r="D279" s="58"/>
      <c r="E279" s="38"/>
      <c r="F279" s="39"/>
    </row>
    <row r="280" spans="1:6" ht="12.75">
      <c r="A280" s="54"/>
      <c r="B280" s="4"/>
      <c r="C280" s="5"/>
      <c r="D280" s="53" t="s">
        <v>337</v>
      </c>
      <c r="E280" s="36">
        <v>19217</v>
      </c>
      <c r="F280" s="35"/>
    </row>
    <row r="281" spans="1:6" ht="12.75">
      <c r="A281" s="52"/>
      <c r="B281" s="4"/>
      <c r="C281" s="5"/>
      <c r="D281" s="53"/>
      <c r="E281" s="36"/>
      <c r="F281" s="35"/>
    </row>
    <row r="282" spans="1:6" ht="12.75">
      <c r="A282" s="55"/>
      <c r="B282" s="6"/>
      <c r="C282" s="7"/>
      <c r="D282" s="56"/>
      <c r="E282" s="29"/>
      <c r="F282" s="37">
        <f>SUM('Special levies forecast 13-14'!E280:E281)</f>
        <v>19217</v>
      </c>
    </row>
    <row r="283" spans="1:6" ht="12.75">
      <c r="A283" s="123">
        <v>41495</v>
      </c>
      <c r="B283" s="8"/>
      <c r="C283" s="11" t="s">
        <v>173</v>
      </c>
      <c r="D283" s="58"/>
      <c r="E283" s="38"/>
      <c r="F283" s="39"/>
    </row>
    <row r="284" spans="1:6" ht="12.75">
      <c r="A284" s="54"/>
      <c r="B284" s="4"/>
      <c r="C284" s="12"/>
      <c r="D284" s="53" t="s">
        <v>340</v>
      </c>
      <c r="E284" s="36">
        <v>1009</v>
      </c>
      <c r="F284" s="35"/>
    </row>
    <row r="285" spans="1:6" ht="12.75">
      <c r="A285" s="55"/>
      <c r="B285" s="6"/>
      <c r="C285" s="13"/>
      <c r="D285" s="56"/>
      <c r="E285" s="29"/>
      <c r="F285" s="41">
        <f>SUM('Special levies forecast 13-14'!E284)</f>
        <v>1009</v>
      </c>
    </row>
    <row r="286" spans="1:6" ht="12.75">
      <c r="A286" s="123">
        <v>41514</v>
      </c>
      <c r="B286" s="8"/>
      <c r="C286" s="11" t="s">
        <v>174</v>
      </c>
      <c r="D286" s="58"/>
      <c r="E286" s="38"/>
      <c r="F286" s="47"/>
    </row>
    <row r="287" spans="1:6" ht="12.75">
      <c r="A287" s="52"/>
      <c r="B287" s="4"/>
      <c r="C287" s="12"/>
      <c r="D287" s="53" t="s">
        <v>317</v>
      </c>
      <c r="E287" s="36">
        <v>44995</v>
      </c>
      <c r="F287" s="48"/>
    </row>
    <row r="288" spans="1:6" ht="12.75">
      <c r="A288" s="54"/>
      <c r="B288" s="4"/>
      <c r="C288" s="12"/>
      <c r="D288" s="53" t="s">
        <v>318</v>
      </c>
      <c r="E288" s="36">
        <v>67187</v>
      </c>
      <c r="F288" s="48"/>
    </row>
    <row r="289" spans="1:6" ht="12" customHeight="1">
      <c r="A289" s="52"/>
      <c r="B289" s="4"/>
      <c r="C289" s="12"/>
      <c r="D289" s="53" t="s">
        <v>346</v>
      </c>
      <c r="E289" s="36">
        <v>17089</v>
      </c>
      <c r="F289" s="48"/>
    </row>
    <row r="290" spans="1:6" ht="12" customHeight="1">
      <c r="A290" s="52"/>
      <c r="B290" s="4"/>
      <c r="C290" s="12"/>
      <c r="D290" s="53" t="s">
        <v>366</v>
      </c>
      <c r="E290" s="36">
        <v>89659</v>
      </c>
      <c r="F290" s="48"/>
    </row>
    <row r="291" spans="1:6" ht="12" customHeight="1">
      <c r="A291" s="52"/>
      <c r="B291" s="4"/>
      <c r="C291" s="12"/>
      <c r="D291" s="53" t="s">
        <v>367</v>
      </c>
      <c r="E291" s="36">
        <v>5017</v>
      </c>
      <c r="F291" s="48"/>
    </row>
    <row r="292" spans="1:6" ht="12.75">
      <c r="A292" s="52"/>
      <c r="B292" s="4"/>
      <c r="C292" s="12"/>
      <c r="D292" s="53" t="s">
        <v>321</v>
      </c>
      <c r="E292" s="36">
        <v>57070</v>
      </c>
      <c r="F292" s="48"/>
    </row>
    <row r="293" spans="1:6" ht="12.75">
      <c r="A293" s="52"/>
      <c r="B293" s="4"/>
      <c r="C293" s="3"/>
      <c r="D293" s="59"/>
      <c r="E293" s="28"/>
      <c r="F293" s="35"/>
    </row>
    <row r="294" spans="1:6" ht="12.75">
      <c r="A294" s="55"/>
      <c r="B294" s="6"/>
      <c r="C294" s="13"/>
      <c r="D294" s="56"/>
      <c r="E294" s="29"/>
      <c r="F294" s="41">
        <f>SUM(E287:E292)</f>
        <v>281017</v>
      </c>
    </row>
    <row r="295" spans="1:6" ht="12.75">
      <c r="A295" s="54">
        <v>41467</v>
      </c>
      <c r="B295" s="4"/>
      <c r="C295" s="14" t="s">
        <v>175</v>
      </c>
      <c r="D295" s="53"/>
      <c r="E295" s="28"/>
      <c r="F295" s="48"/>
    </row>
    <row r="296" spans="1:6" ht="12.75">
      <c r="A296" s="52"/>
      <c r="B296" s="4"/>
      <c r="C296" s="12"/>
      <c r="D296" s="53" t="s">
        <v>273</v>
      </c>
      <c r="E296" s="36">
        <v>112943</v>
      </c>
      <c r="F296" s="48"/>
    </row>
    <row r="297" spans="1:6" ht="12.75">
      <c r="A297" s="54"/>
      <c r="B297" s="4"/>
      <c r="C297" s="12"/>
      <c r="D297" s="53" t="s">
        <v>302</v>
      </c>
      <c r="E297" s="36">
        <v>348899</v>
      </c>
      <c r="F297" s="48"/>
    </row>
    <row r="298" spans="1:6" ht="12.75">
      <c r="A298" s="54"/>
      <c r="B298" s="4"/>
      <c r="C298" s="12"/>
      <c r="D298" s="53" t="s">
        <v>274</v>
      </c>
      <c r="E298" s="36">
        <v>1015</v>
      </c>
      <c r="F298" s="48"/>
    </row>
    <row r="299" spans="1:6" ht="12.75">
      <c r="A299" s="52"/>
      <c r="B299" s="4"/>
      <c r="C299" s="12"/>
      <c r="D299" s="60"/>
      <c r="E299" s="36"/>
      <c r="F299" s="48"/>
    </row>
    <row r="300" spans="1:6" ht="12.75">
      <c r="A300" s="52"/>
      <c r="B300" s="4"/>
      <c r="C300" s="12"/>
      <c r="D300" s="59"/>
      <c r="E300" s="28"/>
      <c r="F300" s="48">
        <f>SUM(E296:E298)</f>
        <v>462857</v>
      </c>
    </row>
    <row r="301" spans="1:6" ht="12.75">
      <c r="A301" s="57"/>
      <c r="B301" s="8"/>
      <c r="C301" s="11" t="s">
        <v>236</v>
      </c>
      <c r="D301" s="58"/>
      <c r="E301" s="38"/>
      <c r="F301" s="47"/>
    </row>
    <row r="302" spans="1:6" ht="12.75">
      <c r="A302" s="54">
        <v>41456</v>
      </c>
      <c r="B302" s="4"/>
      <c r="C302" s="12"/>
      <c r="D302" s="53" t="s">
        <v>337</v>
      </c>
      <c r="E302" s="36">
        <v>333633</v>
      </c>
      <c r="F302" s="48"/>
    </row>
    <row r="303" spans="1:6" ht="12.75">
      <c r="A303" s="54"/>
      <c r="B303" s="4"/>
      <c r="C303" s="12"/>
      <c r="D303" s="53" t="s">
        <v>305</v>
      </c>
      <c r="E303" s="36">
        <v>275445</v>
      </c>
      <c r="F303" s="48"/>
    </row>
    <row r="304" spans="1:6" ht="12.75">
      <c r="A304" s="52"/>
      <c r="B304" s="4"/>
      <c r="C304" s="12"/>
      <c r="D304" s="53" t="s">
        <v>306</v>
      </c>
      <c r="E304" s="36">
        <v>130487</v>
      </c>
      <c r="F304" s="48"/>
    </row>
    <row r="305" spans="1:6" ht="12.75">
      <c r="A305" s="52"/>
      <c r="B305" s="4"/>
      <c r="C305" s="12"/>
      <c r="D305" s="53"/>
      <c r="E305" s="36"/>
      <c r="F305" s="48"/>
    </row>
    <row r="306" spans="1:6" ht="12.75">
      <c r="A306" s="52"/>
      <c r="B306" s="4"/>
      <c r="C306" s="12"/>
      <c r="D306" s="53"/>
      <c r="E306" s="36"/>
      <c r="F306" s="48"/>
    </row>
    <row r="307" spans="1:6" ht="12.75">
      <c r="A307" s="52"/>
      <c r="B307" s="4"/>
      <c r="C307" s="12"/>
      <c r="D307" s="53"/>
      <c r="E307" s="36"/>
      <c r="F307" s="48"/>
    </row>
    <row r="308" spans="1:6" ht="12.75">
      <c r="A308" s="55"/>
      <c r="B308" s="6"/>
      <c r="C308" s="13"/>
      <c r="D308" s="59"/>
      <c r="E308" s="29"/>
      <c r="F308" s="41">
        <f>SUM('Special levies forecast 13-14'!E302:E307)</f>
        <v>739565</v>
      </c>
    </row>
    <row r="309" spans="1:6" ht="22.5">
      <c r="A309" s="57"/>
      <c r="B309" s="8"/>
      <c r="C309" s="11" t="s">
        <v>237</v>
      </c>
      <c r="D309" s="58"/>
      <c r="E309" s="38"/>
      <c r="F309" s="39"/>
    </row>
    <row r="310" spans="1:6" ht="12.75">
      <c r="A310" s="54">
        <v>41519</v>
      </c>
      <c r="B310" s="4"/>
      <c r="C310" s="5"/>
      <c r="D310" s="53" t="s">
        <v>378</v>
      </c>
      <c r="E310" s="36">
        <v>428673</v>
      </c>
      <c r="F310" s="35"/>
    </row>
    <row r="311" spans="1:6" ht="12.75">
      <c r="A311" s="52"/>
      <c r="B311" s="4"/>
      <c r="C311" s="5"/>
      <c r="D311" s="53"/>
      <c r="E311" s="36"/>
      <c r="F311" s="35"/>
    </row>
    <row r="312" spans="1:6" ht="12.75">
      <c r="A312" s="55"/>
      <c r="B312" s="6"/>
      <c r="C312" s="7"/>
      <c r="D312" s="56"/>
      <c r="E312" s="42"/>
      <c r="F312" s="37">
        <f>SUM('Special levies forecast 13-14'!E310:E311)</f>
        <v>428673</v>
      </c>
    </row>
    <row r="313" spans="1:6" ht="12.75">
      <c r="A313" s="307">
        <v>41487</v>
      </c>
      <c r="B313" s="284"/>
      <c r="C313" s="285" t="s">
        <v>176</v>
      </c>
      <c r="D313" s="286"/>
      <c r="E313" s="287"/>
      <c r="F313" s="288"/>
    </row>
    <row r="314" spans="1:6" ht="12.75">
      <c r="A314" s="289"/>
      <c r="B314" s="290"/>
      <c r="C314" s="291"/>
      <c r="D314" s="60" t="s">
        <v>340</v>
      </c>
      <c r="E314" s="45">
        <v>238</v>
      </c>
      <c r="F314" s="292"/>
    </row>
    <row r="315" spans="1:6" ht="12.75">
      <c r="A315" s="289"/>
      <c r="B315" s="290"/>
      <c r="C315" s="291"/>
      <c r="D315" s="60"/>
      <c r="E315" s="45"/>
      <c r="F315" s="292"/>
    </row>
    <row r="316" spans="1:6" ht="12.75">
      <c r="A316" s="293"/>
      <c r="B316" s="290"/>
      <c r="C316" s="291"/>
      <c r="D316" s="60"/>
      <c r="E316" s="45"/>
      <c r="F316" s="292"/>
    </row>
    <row r="317" spans="1:6" ht="12.75">
      <c r="A317" s="294"/>
      <c r="B317" s="295"/>
      <c r="C317" s="296"/>
      <c r="D317" s="297"/>
      <c r="E317" s="298"/>
      <c r="F317" s="299">
        <f>SUM('Special levies forecast 13-14'!E314:E316)</f>
        <v>238</v>
      </c>
    </row>
    <row r="318" spans="1:6" ht="12.75">
      <c r="A318" s="123">
        <v>41493</v>
      </c>
      <c r="B318" s="8"/>
      <c r="C318" s="9" t="s">
        <v>177</v>
      </c>
      <c r="D318" s="58"/>
      <c r="E318" s="38"/>
      <c r="F318" s="39"/>
    </row>
    <row r="319" spans="1:6" ht="12.75">
      <c r="A319" s="52"/>
      <c r="B319" s="4"/>
      <c r="C319" s="5"/>
      <c r="D319" s="53" t="s">
        <v>286</v>
      </c>
      <c r="E319" s="36">
        <v>32191</v>
      </c>
      <c r="F319" s="35"/>
    </row>
    <row r="320" spans="1:6" ht="12.75">
      <c r="A320" s="54"/>
      <c r="B320" s="4"/>
      <c r="C320" s="5"/>
      <c r="D320" s="53"/>
      <c r="E320" s="36"/>
      <c r="F320" s="35"/>
    </row>
    <row r="321" spans="1:6" ht="12.75">
      <c r="A321" s="54"/>
      <c r="B321" s="4"/>
      <c r="C321" s="5"/>
      <c r="D321" s="53"/>
      <c r="E321" s="36"/>
      <c r="F321" s="35"/>
    </row>
    <row r="322" spans="1:6" ht="12.75">
      <c r="A322" s="54"/>
      <c r="B322" s="4"/>
      <c r="C322" s="5"/>
      <c r="D322" s="53"/>
      <c r="E322" s="36"/>
      <c r="F322" s="35"/>
    </row>
    <row r="323" spans="1:6" ht="12.75">
      <c r="A323" s="54"/>
      <c r="B323" s="4"/>
      <c r="C323" s="5"/>
      <c r="D323" s="53"/>
      <c r="E323" s="36"/>
      <c r="F323" s="35"/>
    </row>
    <row r="324" spans="1:6" ht="12.75">
      <c r="A324" s="52"/>
      <c r="B324" s="4"/>
      <c r="C324" s="3"/>
      <c r="D324" s="53"/>
      <c r="E324" s="36"/>
      <c r="F324" s="35"/>
    </row>
    <row r="325" spans="1:6" ht="12.75">
      <c r="A325" s="55"/>
      <c r="B325" s="6"/>
      <c r="C325" s="7"/>
      <c r="D325" s="62"/>
      <c r="E325" s="29"/>
      <c r="F325" s="41">
        <f>SUM('Special levies forecast 13-14'!E319:E324)</f>
        <v>32191</v>
      </c>
    </row>
    <row r="326" spans="1:6" ht="12.75">
      <c r="A326" s="123">
        <v>41480</v>
      </c>
      <c r="B326" s="8"/>
      <c r="C326" s="9" t="s">
        <v>238</v>
      </c>
      <c r="D326" s="58"/>
      <c r="E326" s="38"/>
      <c r="F326" s="39"/>
    </row>
    <row r="327" spans="1:6" ht="12.75">
      <c r="A327" s="54"/>
      <c r="B327" s="4"/>
      <c r="C327" s="5"/>
      <c r="D327" s="53" t="s">
        <v>266</v>
      </c>
      <c r="E327" s="36">
        <v>259491</v>
      </c>
      <c r="F327" s="35"/>
    </row>
    <row r="328" spans="1:6" ht="12.75">
      <c r="A328" s="52"/>
      <c r="B328" s="4"/>
      <c r="C328" s="5"/>
      <c r="D328" s="53" t="s">
        <v>267</v>
      </c>
      <c r="E328" s="36">
        <v>137814</v>
      </c>
      <c r="F328" s="35"/>
    </row>
    <row r="329" spans="1:6" ht="12.75">
      <c r="A329" s="55"/>
      <c r="B329" s="6"/>
      <c r="C329" s="7"/>
      <c r="D329" s="56"/>
      <c r="E329" s="42"/>
      <c r="F329" s="37">
        <f>SUM(E327:E328)</f>
        <v>397305</v>
      </c>
    </row>
    <row r="330" spans="1:6" ht="12.75">
      <c r="A330" s="123">
        <v>41513</v>
      </c>
      <c r="B330" s="8"/>
      <c r="C330" s="9" t="s">
        <v>94</v>
      </c>
      <c r="D330" s="58"/>
      <c r="E330" s="38"/>
      <c r="F330" s="39"/>
    </row>
    <row r="331" spans="1:6" ht="12.75">
      <c r="A331" s="52"/>
      <c r="B331" s="4"/>
      <c r="C331" s="5"/>
      <c r="D331" s="53" t="s">
        <v>276</v>
      </c>
      <c r="E331" s="36">
        <v>521692</v>
      </c>
      <c r="F331" s="35"/>
    </row>
    <row r="332" spans="1:6" ht="12.75">
      <c r="A332" s="54"/>
      <c r="B332" s="4"/>
      <c r="C332" s="5"/>
      <c r="D332" s="53"/>
      <c r="E332" s="36"/>
      <c r="F332" s="35"/>
    </row>
    <row r="333" spans="1:6" ht="12.75">
      <c r="A333" s="52"/>
      <c r="B333" s="4"/>
      <c r="C333" s="5"/>
      <c r="D333" s="53"/>
      <c r="E333" s="36"/>
      <c r="F333" s="35"/>
    </row>
    <row r="334" spans="1:6" ht="12.75">
      <c r="A334" s="54"/>
      <c r="B334" s="4"/>
      <c r="C334" s="5"/>
      <c r="D334" s="53"/>
      <c r="E334" s="36"/>
      <c r="F334" s="35"/>
    </row>
    <row r="335" spans="1:6" ht="12.75">
      <c r="A335" s="52"/>
      <c r="B335" s="4"/>
      <c r="C335" s="5"/>
      <c r="D335" s="53"/>
      <c r="E335" s="36"/>
      <c r="F335" s="35"/>
    </row>
    <row r="336" spans="1:6" ht="12.75">
      <c r="A336" s="55"/>
      <c r="B336" s="6"/>
      <c r="C336" s="7"/>
      <c r="D336" s="56"/>
      <c r="E336" s="42"/>
      <c r="F336" s="37">
        <f>SUM(E331:E335)</f>
        <v>521692</v>
      </c>
    </row>
    <row r="337" spans="1:7" ht="12.75">
      <c r="A337" s="54">
        <v>41501</v>
      </c>
      <c r="B337" s="4"/>
      <c r="C337" s="5" t="s">
        <v>178</v>
      </c>
      <c r="D337" s="53"/>
      <c r="E337" s="36"/>
      <c r="F337" s="44"/>
      <c r="G337" s="73"/>
    </row>
    <row r="338" spans="1:7" ht="12.75">
      <c r="A338" s="54"/>
      <c r="B338" s="4"/>
      <c r="C338" s="5"/>
      <c r="D338" s="53" t="s">
        <v>339</v>
      </c>
      <c r="E338" s="36">
        <v>11895.55</v>
      </c>
      <c r="F338" s="44"/>
      <c r="G338" s="73"/>
    </row>
    <row r="339" spans="1:6" ht="12.75">
      <c r="A339" s="52"/>
      <c r="B339" s="4"/>
      <c r="C339" s="5"/>
      <c r="D339" s="53"/>
      <c r="E339" s="36"/>
      <c r="F339" s="44"/>
    </row>
    <row r="340" spans="1:6" ht="12.75">
      <c r="A340" s="52"/>
      <c r="B340" s="4"/>
      <c r="C340" s="5"/>
      <c r="E340" s="36"/>
      <c r="F340" s="44">
        <f>SUM(E338:E339)</f>
        <v>11895.55</v>
      </c>
    </row>
    <row r="341" spans="1:6" ht="12.75">
      <c r="A341" s="123">
        <v>41493</v>
      </c>
      <c r="B341" s="8"/>
      <c r="C341" s="9" t="s">
        <v>179</v>
      </c>
      <c r="D341" s="58"/>
      <c r="E341" s="38"/>
      <c r="F341" s="43"/>
    </row>
    <row r="342" spans="1:6" ht="12.75">
      <c r="A342" s="54"/>
      <c r="B342" s="4"/>
      <c r="C342" s="5"/>
      <c r="D342" s="53" t="s">
        <v>315</v>
      </c>
      <c r="E342" s="36">
        <v>63767</v>
      </c>
      <c r="F342" s="44"/>
    </row>
    <row r="343" spans="1:6" ht="12.75">
      <c r="A343" s="54"/>
      <c r="B343" s="4"/>
      <c r="C343" s="5"/>
      <c r="D343" s="53"/>
      <c r="E343" s="36"/>
      <c r="F343" s="44"/>
    </row>
    <row r="344" spans="1:6" ht="12.75">
      <c r="A344" s="55"/>
      <c r="B344" s="6"/>
      <c r="C344" s="7"/>
      <c r="D344" s="56"/>
      <c r="E344" s="29"/>
      <c r="F344" s="37">
        <f>SUM('Special levies forecast 13-14'!E342:E343)</f>
        <v>63767</v>
      </c>
    </row>
    <row r="345" spans="1:6" ht="12.75">
      <c r="A345" s="123">
        <v>41516</v>
      </c>
      <c r="B345" s="8"/>
      <c r="C345" s="9" t="s">
        <v>180</v>
      </c>
      <c r="D345" s="58"/>
      <c r="E345" s="38"/>
      <c r="F345" s="39"/>
    </row>
    <row r="346" spans="1:6" ht="12.75">
      <c r="A346" s="54"/>
      <c r="B346" s="4"/>
      <c r="C346" s="5"/>
      <c r="D346" s="53" t="s">
        <v>372</v>
      </c>
      <c r="E346" s="28">
        <v>587017.52</v>
      </c>
      <c r="F346" s="35"/>
    </row>
    <row r="347" spans="1:6" ht="12.75">
      <c r="A347" s="54"/>
      <c r="B347" s="4"/>
      <c r="C347" s="5"/>
      <c r="D347" s="53" t="s">
        <v>375</v>
      </c>
      <c r="E347" s="28">
        <v>53046.01</v>
      </c>
      <c r="F347" s="35"/>
    </row>
    <row r="348" spans="1:6" ht="12.75">
      <c r="A348" s="54"/>
      <c r="B348" s="4"/>
      <c r="C348" s="5"/>
      <c r="D348" s="53" t="s">
        <v>376</v>
      </c>
      <c r="E348" s="28">
        <v>19430.52</v>
      </c>
      <c r="F348" s="35"/>
    </row>
    <row r="349" spans="1:6" ht="12.75">
      <c r="A349" s="54"/>
      <c r="B349" s="4"/>
      <c r="C349" s="5"/>
      <c r="D349" s="53" t="s">
        <v>377</v>
      </c>
      <c r="E349" s="28">
        <v>2703</v>
      </c>
      <c r="F349" s="35"/>
    </row>
    <row r="350" spans="1:6" ht="12.75">
      <c r="A350" s="54"/>
      <c r="B350" s="4"/>
      <c r="C350" s="5"/>
      <c r="D350" s="53" t="s">
        <v>373</v>
      </c>
      <c r="E350" s="28">
        <v>77</v>
      </c>
      <c r="F350" s="35"/>
    </row>
    <row r="351" spans="1:6" ht="12.75">
      <c r="A351" s="54"/>
      <c r="B351" s="4"/>
      <c r="C351" s="5"/>
      <c r="D351" s="53"/>
      <c r="E351" s="36"/>
      <c r="F351" s="35"/>
    </row>
    <row r="352" spans="1:6" ht="12.75">
      <c r="A352" s="55"/>
      <c r="B352" s="6"/>
      <c r="C352" s="7"/>
      <c r="D352" s="56"/>
      <c r="E352" s="29"/>
      <c r="F352" s="37">
        <f>SUM(E346:E350)</f>
        <v>662274.05</v>
      </c>
    </row>
    <row r="353" spans="1:6" ht="12.75">
      <c r="A353" s="123">
        <v>41516</v>
      </c>
      <c r="B353" s="8"/>
      <c r="C353" s="9" t="s">
        <v>239</v>
      </c>
      <c r="D353" s="58"/>
      <c r="E353" s="38"/>
      <c r="F353" s="39"/>
    </row>
    <row r="354" spans="1:6" ht="12.75">
      <c r="A354" s="54"/>
      <c r="B354" s="4"/>
      <c r="C354" s="5"/>
      <c r="D354" s="53" t="s">
        <v>301</v>
      </c>
      <c r="E354" s="36">
        <v>38435</v>
      </c>
      <c r="F354" s="35"/>
    </row>
    <row r="355" spans="1:6" ht="12.75">
      <c r="A355" s="54"/>
      <c r="B355" s="4"/>
      <c r="C355" s="5"/>
      <c r="D355" s="53" t="s">
        <v>386</v>
      </c>
      <c r="E355" s="36">
        <v>9779</v>
      </c>
      <c r="F355" s="35"/>
    </row>
    <row r="356" spans="1:6" ht="12.75">
      <c r="A356" s="54"/>
      <c r="B356" s="4"/>
      <c r="C356" s="5"/>
      <c r="D356" s="53" t="s">
        <v>303</v>
      </c>
      <c r="E356" s="36">
        <v>3584</v>
      </c>
      <c r="F356" s="35"/>
    </row>
    <row r="357" spans="1:6" ht="12.75">
      <c r="A357" s="54"/>
      <c r="B357" s="4"/>
      <c r="C357" s="5"/>
      <c r="D357" s="53" t="s">
        <v>387</v>
      </c>
      <c r="E357" s="36">
        <v>193186</v>
      </c>
      <c r="F357" s="35"/>
    </row>
    <row r="358" spans="1:6" ht="12.75">
      <c r="A358" s="52"/>
      <c r="B358" s="4"/>
      <c r="C358" s="5"/>
      <c r="D358" s="53"/>
      <c r="E358" s="36"/>
      <c r="F358" s="35"/>
    </row>
    <row r="359" spans="1:6" ht="12.75">
      <c r="A359" s="55"/>
      <c r="B359" s="6"/>
      <c r="C359" s="7"/>
      <c r="D359" s="56"/>
      <c r="E359" s="29"/>
      <c r="F359" s="37">
        <f>SUM('Special levies forecast 13-14'!E354:E358)</f>
        <v>244984</v>
      </c>
    </row>
    <row r="360" spans="1:6" ht="12.75">
      <c r="A360" s="123">
        <v>41509</v>
      </c>
      <c r="B360" s="8"/>
      <c r="C360" s="9" t="s">
        <v>240</v>
      </c>
      <c r="D360" s="58"/>
      <c r="E360" s="38"/>
      <c r="F360" s="39"/>
    </row>
    <row r="361" spans="1:6" ht="12.75">
      <c r="A361" s="54"/>
      <c r="B361" s="4"/>
      <c r="C361" s="5"/>
      <c r="D361" s="53" t="s">
        <v>354</v>
      </c>
      <c r="E361" s="36">
        <v>38938</v>
      </c>
      <c r="F361" s="35"/>
    </row>
    <row r="362" spans="1:6" ht="12.75">
      <c r="A362" s="55"/>
      <c r="B362" s="6"/>
      <c r="C362" s="7"/>
      <c r="D362" s="56"/>
      <c r="E362" s="29"/>
      <c r="F362" s="41">
        <f>SUM('Special levies forecast 13-14'!E361)</f>
        <v>38938</v>
      </c>
    </row>
    <row r="363" spans="1:6" ht="12.75">
      <c r="A363" s="123">
        <v>41466</v>
      </c>
      <c r="B363" s="8"/>
      <c r="C363" s="9" t="s">
        <v>181</v>
      </c>
      <c r="D363" s="58"/>
      <c r="E363" s="38"/>
      <c r="F363" s="39"/>
    </row>
    <row r="364" spans="1:6" ht="12.75">
      <c r="A364" s="54"/>
      <c r="B364" s="4"/>
      <c r="C364" s="5"/>
      <c r="D364" s="53" t="s">
        <v>260</v>
      </c>
      <c r="E364" s="36">
        <v>25000</v>
      </c>
      <c r="F364" s="35"/>
    </row>
    <row r="365" spans="1:6" ht="12.75">
      <c r="A365" s="55"/>
      <c r="B365" s="6"/>
      <c r="C365" s="7"/>
      <c r="D365" s="56"/>
      <c r="E365" s="29"/>
      <c r="F365" s="41">
        <f>SUM('Special levies forecast 13-14'!E364)</f>
        <v>25000</v>
      </c>
    </row>
    <row r="366" spans="1:6" ht="12.75">
      <c r="A366" s="123">
        <v>41495</v>
      </c>
      <c r="B366" s="8"/>
      <c r="C366" s="9" t="s">
        <v>343</v>
      </c>
      <c r="D366" s="58"/>
      <c r="E366" s="38"/>
      <c r="F366" s="39"/>
    </row>
    <row r="367" spans="1:7" ht="12.75">
      <c r="A367" s="54"/>
      <c r="B367" s="4"/>
      <c r="C367" s="5"/>
      <c r="D367" s="53" t="s">
        <v>260</v>
      </c>
      <c r="E367" s="36">
        <v>4377</v>
      </c>
      <c r="F367" s="35"/>
      <c r="G367" s="156"/>
    </row>
    <row r="368" spans="1:6" ht="12.75">
      <c r="A368" s="54"/>
      <c r="B368" s="4"/>
      <c r="C368" s="5"/>
      <c r="D368" s="53"/>
      <c r="E368" s="36"/>
      <c r="F368" s="35"/>
    </row>
    <row r="369" spans="1:6" ht="12.75">
      <c r="A369" s="52"/>
      <c r="B369" s="4"/>
      <c r="C369" s="5"/>
      <c r="D369" s="53"/>
      <c r="E369" s="36"/>
      <c r="F369" s="35"/>
    </row>
    <row r="370" spans="1:6" ht="12.75">
      <c r="A370" s="52"/>
      <c r="B370" s="4"/>
      <c r="C370" s="5"/>
      <c r="D370" s="53"/>
      <c r="E370" s="36"/>
      <c r="F370" s="35"/>
    </row>
    <row r="371" spans="1:6" ht="12.75">
      <c r="A371" s="55"/>
      <c r="B371" s="6"/>
      <c r="C371" s="7"/>
      <c r="E371" s="29"/>
      <c r="F371" s="37">
        <f>SUM(E367:E370)</f>
        <v>4377</v>
      </c>
    </row>
    <row r="372" spans="1:6" ht="22.5">
      <c r="A372" s="123">
        <v>41495</v>
      </c>
      <c r="B372" s="8"/>
      <c r="C372" s="11" t="s">
        <v>344</v>
      </c>
      <c r="D372" s="58"/>
      <c r="E372" s="38"/>
      <c r="F372" s="39"/>
    </row>
    <row r="373" spans="1:6" ht="12.75">
      <c r="A373" s="54"/>
      <c r="B373" s="4"/>
      <c r="C373" s="5"/>
      <c r="D373" s="53" t="s">
        <v>260</v>
      </c>
      <c r="E373" s="36">
        <v>10868</v>
      </c>
      <c r="F373" s="35"/>
    </row>
    <row r="374" spans="1:6" ht="12.75">
      <c r="A374" s="55"/>
      <c r="B374" s="6"/>
      <c r="C374" s="7"/>
      <c r="D374" s="56"/>
      <c r="E374" s="29"/>
      <c r="F374" s="37">
        <f>SUM('Special levies forecast 13-14'!E373)</f>
        <v>10868</v>
      </c>
    </row>
    <row r="375" spans="1:6" ht="12.75">
      <c r="A375" s="123">
        <v>41495</v>
      </c>
      <c r="B375" s="8"/>
      <c r="C375" s="9" t="s">
        <v>241</v>
      </c>
      <c r="D375" s="58"/>
      <c r="E375" s="38"/>
      <c r="F375" s="39"/>
    </row>
    <row r="376" spans="1:6" ht="12.75">
      <c r="A376" s="54"/>
      <c r="B376" s="4"/>
      <c r="C376" s="5"/>
      <c r="D376" s="53" t="s">
        <v>260</v>
      </c>
      <c r="E376" s="36">
        <v>16178</v>
      </c>
      <c r="F376" s="35"/>
    </row>
    <row r="377" spans="1:6" ht="12.75">
      <c r="A377" s="55"/>
      <c r="B377" s="6"/>
      <c r="C377" s="7"/>
      <c r="D377" s="56"/>
      <c r="E377" s="29"/>
      <c r="F377" s="37">
        <f>SUM('Special levies forecast 13-14'!E376)</f>
        <v>16178</v>
      </c>
    </row>
    <row r="378" spans="1:6" ht="12.75">
      <c r="A378" s="123">
        <v>41494</v>
      </c>
      <c r="B378" s="8"/>
      <c r="C378" s="9" t="s">
        <v>184</v>
      </c>
      <c r="D378" s="58"/>
      <c r="E378" s="38"/>
      <c r="F378" s="39"/>
    </row>
    <row r="379" spans="1:6" ht="12.75">
      <c r="A379" s="54"/>
      <c r="B379" s="4"/>
      <c r="C379" s="5"/>
      <c r="D379" s="53" t="s">
        <v>337</v>
      </c>
      <c r="E379" s="36">
        <v>7967</v>
      </c>
      <c r="F379" s="35"/>
    </row>
    <row r="380" spans="1:6" ht="12.75">
      <c r="A380" s="52"/>
      <c r="B380" s="4"/>
      <c r="C380" s="5"/>
      <c r="D380" s="53"/>
      <c r="E380" s="36"/>
      <c r="F380" s="35"/>
    </row>
    <row r="381" spans="1:6" ht="12.75">
      <c r="A381" s="55"/>
      <c r="B381" s="6"/>
      <c r="C381" s="7"/>
      <c r="D381" s="56"/>
      <c r="E381" s="29"/>
      <c r="F381" s="41">
        <f>SUM('Special levies forecast 13-14'!E379:E380)</f>
        <v>7967</v>
      </c>
    </row>
    <row r="382" spans="1:6" ht="12.75">
      <c r="A382" s="123">
        <v>41516</v>
      </c>
      <c r="B382" s="8"/>
      <c r="C382" s="9" t="s">
        <v>242</v>
      </c>
      <c r="D382" s="58"/>
      <c r="E382" s="38"/>
      <c r="F382" s="39"/>
    </row>
    <row r="383" spans="1:7" ht="12.75">
      <c r="A383" s="54"/>
      <c r="B383" s="4"/>
      <c r="C383" s="5"/>
      <c r="D383" s="53" t="s">
        <v>276</v>
      </c>
      <c r="E383" s="36">
        <v>49326</v>
      </c>
      <c r="F383" s="35"/>
      <c r="G383" s="155"/>
    </row>
    <row r="384" spans="1:6" ht="12.75">
      <c r="A384" s="54"/>
      <c r="B384" s="4"/>
      <c r="C384" s="63"/>
      <c r="D384" s="53"/>
      <c r="E384" s="36"/>
      <c r="F384" s="35"/>
    </row>
    <row r="385" spans="1:6" ht="12.75">
      <c r="A385" s="54"/>
      <c r="B385" s="4"/>
      <c r="C385" s="5"/>
      <c r="D385" s="53"/>
      <c r="E385" s="36"/>
      <c r="F385" s="35"/>
    </row>
    <row r="386" spans="1:6" ht="12.75">
      <c r="A386" s="52"/>
      <c r="B386" s="4"/>
      <c r="C386" s="5"/>
      <c r="D386" s="53"/>
      <c r="E386" s="36"/>
      <c r="F386" s="35"/>
    </row>
    <row r="387" spans="1:6" ht="12.75">
      <c r="A387" s="52"/>
      <c r="B387" s="4"/>
      <c r="C387" s="5"/>
      <c r="D387" s="53"/>
      <c r="E387" s="36"/>
      <c r="F387" s="35"/>
    </row>
    <row r="388" spans="1:6" ht="12.75">
      <c r="A388" s="55"/>
      <c r="B388" s="6"/>
      <c r="C388" s="7"/>
      <c r="D388" s="154"/>
      <c r="E388" s="29"/>
      <c r="F388" s="37">
        <f>SUM(E383:E387)</f>
        <v>49326</v>
      </c>
    </row>
    <row r="389" spans="1:6" ht="12.75">
      <c r="A389" s="293"/>
      <c r="B389" s="290"/>
      <c r="C389" s="291" t="s">
        <v>243</v>
      </c>
      <c r="D389" s="60"/>
      <c r="E389" s="304"/>
      <c r="F389" s="292"/>
    </row>
    <row r="390" spans="1:6" ht="12.75">
      <c r="A390" s="289">
        <v>41527</v>
      </c>
      <c r="B390" s="290"/>
      <c r="C390" s="291"/>
      <c r="D390" s="60" t="s">
        <v>334</v>
      </c>
      <c r="E390" s="45">
        <v>474</v>
      </c>
      <c r="F390" s="292"/>
    </row>
    <row r="391" spans="1:6" ht="12.75">
      <c r="A391" s="293"/>
      <c r="B391" s="290"/>
      <c r="C391" s="291"/>
      <c r="D391" s="60"/>
      <c r="E391" s="45"/>
      <c r="F391" s="292"/>
    </row>
    <row r="392" spans="1:6" ht="12.75">
      <c r="A392" s="294"/>
      <c r="B392" s="295"/>
      <c r="C392" s="296"/>
      <c r="D392" s="61"/>
      <c r="E392" s="298"/>
      <c r="F392" s="299">
        <f>SUM('Special levies forecast 13-14'!E390:E391)</f>
        <v>474</v>
      </c>
    </row>
    <row r="393" spans="1:6" ht="12.75">
      <c r="A393" s="123">
        <v>41487</v>
      </c>
      <c r="B393" s="8"/>
      <c r="C393" s="9" t="s">
        <v>244</v>
      </c>
      <c r="D393" s="58"/>
      <c r="E393" s="38"/>
      <c r="F393" s="39"/>
    </row>
    <row r="394" spans="1:6" ht="12.75">
      <c r="A394" s="54"/>
      <c r="B394" s="4"/>
      <c r="C394" s="5"/>
      <c r="D394" s="53" t="s">
        <v>276</v>
      </c>
      <c r="E394" s="36">
        <v>17757</v>
      </c>
      <c r="F394" s="35"/>
    </row>
    <row r="395" spans="1:6" ht="12.75">
      <c r="A395" s="55"/>
      <c r="B395" s="6"/>
      <c r="C395" s="7"/>
      <c r="D395" s="56"/>
      <c r="E395" s="29"/>
      <c r="F395" s="37">
        <f>SUM('Special levies forecast 13-14'!E394)</f>
        <v>17757</v>
      </c>
    </row>
    <row r="396" spans="1:6" ht="12.75">
      <c r="A396" s="123">
        <v>41519</v>
      </c>
      <c r="B396" s="8"/>
      <c r="C396" s="9" t="s">
        <v>33</v>
      </c>
      <c r="D396" s="58"/>
      <c r="E396" s="38"/>
      <c r="F396" s="39"/>
    </row>
    <row r="397" spans="1:6" ht="12.75">
      <c r="A397" s="54"/>
      <c r="B397" s="4"/>
      <c r="C397" s="5"/>
      <c r="D397" s="53" t="s">
        <v>380</v>
      </c>
      <c r="E397" s="36">
        <v>28533</v>
      </c>
      <c r="F397" s="35"/>
    </row>
    <row r="398" spans="1:6" ht="12.75">
      <c r="A398" s="52"/>
      <c r="B398" s="4"/>
      <c r="C398" s="5"/>
      <c r="D398" s="53" t="s">
        <v>410</v>
      </c>
      <c r="E398" s="36">
        <v>13252</v>
      </c>
      <c r="F398" s="35"/>
    </row>
    <row r="399" spans="1:6" ht="12.75">
      <c r="A399" s="55"/>
      <c r="B399" s="6"/>
      <c r="C399" s="7"/>
      <c r="D399" s="56"/>
      <c r="E399" s="29"/>
      <c r="F399" s="37">
        <f>SUM('Special levies forecast 13-14'!E397:E398)</f>
        <v>41785</v>
      </c>
    </row>
    <row r="400" spans="1:6" ht="12.75">
      <c r="A400" s="123">
        <v>41516</v>
      </c>
      <c r="B400" s="8"/>
      <c r="C400" s="9" t="s">
        <v>245</v>
      </c>
      <c r="D400" s="58"/>
      <c r="E400" s="38"/>
      <c r="F400" s="39"/>
    </row>
    <row r="401" spans="1:6" ht="12.75">
      <c r="A401" s="54"/>
      <c r="B401" s="4"/>
      <c r="C401" s="5"/>
      <c r="D401" s="53" t="s">
        <v>390</v>
      </c>
      <c r="E401" s="36">
        <v>65498</v>
      </c>
      <c r="F401" s="35"/>
    </row>
    <row r="402" spans="1:6" ht="12.75">
      <c r="A402" s="54"/>
      <c r="B402" s="4"/>
      <c r="C402" s="5"/>
      <c r="D402" s="53" t="s">
        <v>380</v>
      </c>
      <c r="E402" s="36">
        <v>719</v>
      </c>
      <c r="F402" s="35"/>
    </row>
    <row r="403" spans="1:6" ht="12.75">
      <c r="A403" s="54"/>
      <c r="B403" s="4"/>
      <c r="C403" s="5"/>
      <c r="D403" s="53" t="s">
        <v>391</v>
      </c>
      <c r="E403" s="36">
        <v>298</v>
      </c>
      <c r="F403" s="35"/>
    </row>
    <row r="404" spans="1:6" ht="12.75">
      <c r="A404" s="55"/>
      <c r="B404" s="6"/>
      <c r="C404" s="7"/>
      <c r="D404" s="56"/>
      <c r="E404" s="29"/>
      <c r="F404" s="37">
        <f>SUM(E401:E403)</f>
        <v>66515</v>
      </c>
    </row>
    <row r="405" spans="1:6" ht="12.75">
      <c r="A405" s="123">
        <v>41499</v>
      </c>
      <c r="B405" s="8"/>
      <c r="C405" s="9" t="s">
        <v>246</v>
      </c>
      <c r="D405" s="58" t="s">
        <v>330</v>
      </c>
      <c r="E405" s="38">
        <v>109796</v>
      </c>
      <c r="F405" s="39"/>
    </row>
    <row r="406" spans="1:6" ht="12.75">
      <c r="A406" s="54"/>
      <c r="B406" s="4"/>
      <c r="C406" s="5"/>
      <c r="D406" s="53"/>
      <c r="E406" s="36"/>
      <c r="F406" s="35"/>
    </row>
    <row r="407" spans="1:6" ht="12.75">
      <c r="A407" s="55"/>
      <c r="B407" s="6"/>
      <c r="C407" s="7"/>
      <c r="D407" s="56"/>
      <c r="E407" s="29"/>
      <c r="F407" s="41">
        <f>SUM(E405)</f>
        <v>109796</v>
      </c>
    </row>
    <row r="408" spans="1:6" ht="22.5">
      <c r="A408" s="123">
        <v>41516</v>
      </c>
      <c r="B408" s="8"/>
      <c r="C408" s="11" t="s">
        <v>35</v>
      </c>
      <c r="D408" s="58"/>
      <c r="E408" s="38"/>
      <c r="F408" s="39"/>
    </row>
    <row r="409" spans="1:6" ht="12.75">
      <c r="A409" s="54"/>
      <c r="B409" s="4"/>
      <c r="C409" s="5"/>
      <c r="D409" s="53" t="s">
        <v>297</v>
      </c>
      <c r="E409" s="36">
        <v>11640</v>
      </c>
      <c r="F409" s="35"/>
    </row>
    <row r="410" spans="1:6" ht="12.75">
      <c r="A410" s="54"/>
      <c r="B410" s="4"/>
      <c r="C410" s="5"/>
      <c r="D410" s="53" t="s">
        <v>384</v>
      </c>
      <c r="E410" s="36">
        <v>8834</v>
      </c>
      <c r="F410" s="35"/>
    </row>
    <row r="411" spans="1:6" ht="12.75">
      <c r="A411" s="54"/>
      <c r="B411" s="4"/>
      <c r="C411" s="5"/>
      <c r="D411" s="53" t="s">
        <v>385</v>
      </c>
      <c r="E411" s="36">
        <v>123530</v>
      </c>
      <c r="F411" s="35"/>
    </row>
    <row r="412" spans="1:6" ht="12.75">
      <c r="A412" s="54"/>
      <c r="B412" s="4"/>
      <c r="C412" s="5"/>
      <c r="D412" s="53"/>
      <c r="E412" s="36"/>
      <c r="F412" s="35"/>
    </row>
    <row r="413" spans="1:6" ht="12.75">
      <c r="A413" s="55"/>
      <c r="B413" s="6"/>
      <c r="C413" s="7"/>
      <c r="D413" s="56"/>
      <c r="E413" s="29"/>
      <c r="F413" s="37">
        <f>SUM(E409:E411)</f>
        <v>144004</v>
      </c>
    </row>
    <row r="414" spans="1:6" ht="12.75">
      <c r="A414" s="123">
        <v>41457</v>
      </c>
      <c r="B414" s="8"/>
      <c r="C414" s="9" t="s">
        <v>247</v>
      </c>
      <c r="D414" s="58"/>
      <c r="E414" s="38"/>
      <c r="F414" s="39"/>
    </row>
    <row r="415" spans="1:6" ht="12.75">
      <c r="A415" s="52"/>
      <c r="B415" s="4"/>
      <c r="C415" s="5"/>
      <c r="D415" s="53" t="s">
        <v>295</v>
      </c>
      <c r="E415" s="219">
        <v>224404</v>
      </c>
      <c r="F415" s="35"/>
    </row>
    <row r="416" spans="1:6" ht="12.75">
      <c r="A416" s="52"/>
      <c r="B416" s="4"/>
      <c r="C416" s="5"/>
      <c r="D416" s="53" t="s">
        <v>291</v>
      </c>
      <c r="E416" s="28">
        <v>108354</v>
      </c>
      <c r="F416" s="35"/>
    </row>
    <row r="417" spans="1:6" ht="12.75">
      <c r="A417" s="52"/>
      <c r="B417" s="4"/>
      <c r="C417" s="5"/>
      <c r="D417" s="53" t="s">
        <v>395</v>
      </c>
      <c r="E417" s="28">
        <v>64414</v>
      </c>
      <c r="F417" s="35"/>
    </row>
    <row r="418" spans="1:6" ht="12.75">
      <c r="A418" s="52"/>
      <c r="B418" s="4"/>
      <c r="C418" s="5"/>
      <c r="D418" s="53" t="s">
        <v>304</v>
      </c>
      <c r="E418" s="28">
        <v>475</v>
      </c>
      <c r="F418" s="35"/>
    </row>
    <row r="419" spans="1:6" ht="12.75">
      <c r="A419" s="54"/>
      <c r="B419" s="4"/>
      <c r="C419" s="5"/>
      <c r="D419" s="53" t="s">
        <v>396</v>
      </c>
      <c r="E419" s="36">
        <v>77383</v>
      </c>
      <c r="F419" s="35"/>
    </row>
    <row r="420" spans="1:6" ht="12.75">
      <c r="A420" s="55"/>
      <c r="B420" s="6"/>
      <c r="C420" s="7"/>
      <c r="D420" s="56"/>
      <c r="E420" s="29"/>
      <c r="F420" s="37">
        <f>SUM(E415:E419)</f>
        <v>475030</v>
      </c>
    </row>
    <row r="421" spans="1:6" ht="12.75">
      <c r="A421" s="123">
        <v>41481</v>
      </c>
      <c r="B421" s="8"/>
      <c r="C421" s="9" t="s">
        <v>248</v>
      </c>
      <c r="D421" s="58"/>
      <c r="E421" s="38"/>
      <c r="F421" s="39"/>
    </row>
    <row r="422" spans="1:6" ht="12.75">
      <c r="A422" s="52"/>
      <c r="B422" s="4"/>
      <c r="C422" s="5"/>
      <c r="D422" s="53" t="s">
        <v>295</v>
      </c>
      <c r="E422" s="219">
        <v>9865</v>
      </c>
      <c r="F422" s="35"/>
    </row>
    <row r="423" spans="1:6" ht="12.75">
      <c r="A423" s="52"/>
      <c r="B423" s="4"/>
      <c r="C423" s="5"/>
      <c r="D423" s="53" t="s">
        <v>303</v>
      </c>
      <c r="E423" s="219">
        <v>113801</v>
      </c>
      <c r="F423" s="35"/>
    </row>
    <row r="424" spans="1:6" ht="12.75">
      <c r="A424" s="54"/>
      <c r="B424" s="4"/>
      <c r="C424" s="5"/>
      <c r="D424" s="53" t="s">
        <v>304</v>
      </c>
      <c r="E424" s="36">
        <v>414878</v>
      </c>
      <c r="F424" s="35"/>
    </row>
    <row r="425" spans="1:6" ht="12.75">
      <c r="A425" s="55"/>
      <c r="B425" s="6"/>
      <c r="C425" s="7"/>
      <c r="D425" s="56"/>
      <c r="E425" s="29"/>
      <c r="F425" s="41">
        <f>SUM(E422:E424)</f>
        <v>538544</v>
      </c>
    </row>
    <row r="426" spans="1:6" ht="12.75">
      <c r="A426" s="123">
        <v>41520</v>
      </c>
      <c r="B426" s="8"/>
      <c r="C426" s="9" t="s">
        <v>249</v>
      </c>
      <c r="D426" s="58"/>
      <c r="E426" s="38"/>
      <c r="F426" s="39"/>
    </row>
    <row r="427" spans="1:6" ht="12.75">
      <c r="A427" s="54"/>
      <c r="B427" s="4"/>
      <c r="C427" s="5"/>
      <c r="D427" s="53" t="s">
        <v>265</v>
      </c>
      <c r="E427" s="36">
        <v>62598</v>
      </c>
      <c r="F427" s="35"/>
    </row>
    <row r="428" spans="1:6" ht="12.75">
      <c r="A428" s="55"/>
      <c r="B428" s="6"/>
      <c r="C428" s="7"/>
      <c r="D428" s="56"/>
      <c r="E428" s="29"/>
      <c r="F428" s="41">
        <f>SUM('Special levies forecast 13-14'!E427)</f>
        <v>62598</v>
      </c>
    </row>
    <row r="429" spans="1:6" ht="12.75">
      <c r="A429" s="123">
        <v>41495</v>
      </c>
      <c r="B429" s="8"/>
      <c r="C429" s="9" t="s">
        <v>185</v>
      </c>
      <c r="D429" s="58"/>
      <c r="E429" s="38"/>
      <c r="F429" s="39"/>
    </row>
    <row r="430" spans="1:6" ht="12.75">
      <c r="A430" s="54"/>
      <c r="B430" s="4"/>
      <c r="C430" s="5"/>
      <c r="D430" s="53" t="s">
        <v>260</v>
      </c>
      <c r="E430" s="36">
        <v>4343</v>
      </c>
      <c r="F430" s="35"/>
    </row>
    <row r="431" spans="1:6" ht="12.75">
      <c r="A431" s="55"/>
      <c r="B431" s="6"/>
      <c r="C431" s="7"/>
      <c r="D431" s="56"/>
      <c r="E431" s="29"/>
      <c r="F431" s="37">
        <f>SUM('Special levies forecast 13-14'!E430)</f>
        <v>4343</v>
      </c>
    </row>
    <row r="432" spans="1:6" ht="12.75">
      <c r="A432" s="123">
        <v>41487</v>
      </c>
      <c r="B432" s="8"/>
      <c r="C432" s="9" t="s">
        <v>93</v>
      </c>
      <c r="D432" s="58"/>
      <c r="E432" s="38"/>
      <c r="F432" s="39"/>
    </row>
    <row r="433" spans="1:6" ht="12.75">
      <c r="A433" s="52"/>
      <c r="B433" s="4"/>
      <c r="C433" s="5"/>
      <c r="D433" s="53" t="s">
        <v>273</v>
      </c>
      <c r="E433" s="219">
        <v>243114</v>
      </c>
      <c r="F433" s="35"/>
    </row>
    <row r="434" spans="1:6" ht="12.75">
      <c r="A434" s="54"/>
      <c r="B434" s="4"/>
      <c r="C434" s="5"/>
      <c r="D434" s="53" t="s">
        <v>274</v>
      </c>
      <c r="E434" s="36">
        <v>56466</v>
      </c>
      <c r="F434" s="35"/>
    </row>
    <row r="435" spans="1:6" ht="12.75">
      <c r="A435" s="55"/>
      <c r="B435" s="6"/>
      <c r="C435" s="7"/>
      <c r="D435" s="56"/>
      <c r="E435" s="29"/>
      <c r="F435" s="222">
        <f>SUM(E433:E434)</f>
        <v>299580</v>
      </c>
    </row>
    <row r="436" spans="1:6" ht="12.75">
      <c r="A436" s="123">
        <v>41509</v>
      </c>
      <c r="B436" s="8"/>
      <c r="C436" s="9" t="s">
        <v>250</v>
      </c>
      <c r="D436" s="58"/>
      <c r="E436" s="38"/>
      <c r="F436" s="39"/>
    </row>
    <row r="437" spans="1:6" ht="12.75">
      <c r="A437" s="54"/>
      <c r="B437" s="4"/>
      <c r="C437" s="5"/>
      <c r="D437" s="53" t="s">
        <v>266</v>
      </c>
      <c r="E437" s="36">
        <v>949663</v>
      </c>
      <c r="F437" s="35"/>
    </row>
    <row r="438" spans="1:6" ht="12.75">
      <c r="A438" s="55"/>
      <c r="B438" s="6"/>
      <c r="C438" s="7"/>
      <c r="D438" s="56"/>
      <c r="E438" s="29"/>
      <c r="F438" s="37">
        <f>SUM('Special levies forecast 13-14'!E437)</f>
        <v>949663</v>
      </c>
    </row>
    <row r="439" spans="1:6" ht="12.75">
      <c r="A439" s="52"/>
      <c r="B439" s="4"/>
      <c r="C439" s="5"/>
      <c r="D439" s="53"/>
      <c r="E439" s="28"/>
      <c r="F439" s="44"/>
    </row>
    <row r="440" spans="1:6" ht="12.75">
      <c r="A440" s="52"/>
      <c r="B440" s="4"/>
      <c r="C440" s="5"/>
      <c r="D440" s="53"/>
      <c r="E440" s="219"/>
      <c r="F440" s="44"/>
    </row>
    <row r="441" spans="1:6" ht="12.75">
      <c r="A441" s="52"/>
      <c r="B441" s="4"/>
      <c r="C441" s="5"/>
      <c r="D441" s="53"/>
      <c r="E441" s="28"/>
      <c r="F441" s="44"/>
    </row>
    <row r="442" spans="1:6" ht="12.75">
      <c r="A442" s="123">
        <v>41514</v>
      </c>
      <c r="B442" s="8"/>
      <c r="C442" s="9" t="s">
        <v>186</v>
      </c>
      <c r="D442" s="58"/>
      <c r="E442" s="38"/>
      <c r="F442" s="39"/>
    </row>
    <row r="443" spans="1:6" ht="12.75">
      <c r="A443" s="52"/>
      <c r="B443" s="4"/>
      <c r="C443" s="5"/>
      <c r="D443" s="53" t="s">
        <v>268</v>
      </c>
      <c r="E443" s="28">
        <v>791</v>
      </c>
      <c r="F443" s="35"/>
    </row>
    <row r="444" spans="1:6" ht="12.75">
      <c r="A444" s="54"/>
      <c r="B444" s="4"/>
      <c r="C444" s="5"/>
      <c r="D444" s="53" t="s">
        <v>306</v>
      </c>
      <c r="E444" s="36">
        <v>1121931</v>
      </c>
      <c r="F444" s="35"/>
    </row>
    <row r="445" spans="1:6" ht="12.75">
      <c r="A445" s="55"/>
      <c r="B445" s="6"/>
      <c r="C445" s="7"/>
      <c r="D445" s="56"/>
      <c r="E445" s="29"/>
      <c r="F445" s="44">
        <f>SUM(E443:E444)</f>
        <v>1122722</v>
      </c>
    </row>
    <row r="446" spans="1:6" ht="12.75">
      <c r="A446" s="54">
        <v>41516</v>
      </c>
      <c r="B446" s="4"/>
      <c r="C446" s="5" t="s">
        <v>251</v>
      </c>
      <c r="D446" s="53"/>
      <c r="E446" s="28"/>
      <c r="F446" s="164"/>
    </row>
    <row r="447" spans="1:6" ht="12.75">
      <c r="A447" s="54"/>
      <c r="B447" s="4"/>
      <c r="C447" s="5"/>
      <c r="D447" s="53" t="s">
        <v>391</v>
      </c>
      <c r="E447" s="36">
        <v>46584</v>
      </c>
      <c r="F447" s="163"/>
    </row>
    <row r="448" spans="1:7" ht="12.75">
      <c r="A448" s="54"/>
      <c r="B448" s="4"/>
      <c r="C448" s="5"/>
      <c r="D448" s="53" t="s">
        <v>390</v>
      </c>
      <c r="E448" s="36">
        <v>80148</v>
      </c>
      <c r="F448" s="163"/>
      <c r="G448" s="99"/>
    </row>
    <row r="449" spans="1:6" ht="12.75">
      <c r="A449" s="52"/>
      <c r="B449" s="4"/>
      <c r="D449" s="53"/>
      <c r="E449" s="36"/>
      <c r="F449" s="163"/>
    </row>
    <row r="450" spans="1:6" ht="12.75">
      <c r="A450" s="52"/>
      <c r="B450" s="4"/>
      <c r="D450" s="53"/>
      <c r="E450" s="36"/>
      <c r="F450" s="163"/>
    </row>
    <row r="451" spans="1:6" ht="12.75">
      <c r="A451" s="52"/>
      <c r="B451" s="4"/>
      <c r="D451" s="53"/>
      <c r="E451" s="36"/>
      <c r="F451" s="163"/>
    </row>
    <row r="452" spans="1:6" ht="12.75">
      <c r="A452" s="52"/>
      <c r="B452" s="4"/>
      <c r="D452" s="53"/>
      <c r="E452" s="36"/>
      <c r="F452" s="163"/>
    </row>
    <row r="453" spans="1:6" ht="12.75">
      <c r="A453" s="52"/>
      <c r="B453" s="4"/>
      <c r="C453" s="5"/>
      <c r="D453" s="53"/>
      <c r="E453" s="28"/>
      <c r="F453" s="37">
        <f>SUM(E447:E452)</f>
        <v>126732</v>
      </c>
    </row>
    <row r="454" spans="1:6" ht="12.75">
      <c r="A454" s="123">
        <v>41487</v>
      </c>
      <c r="B454" s="8"/>
      <c r="C454" s="9" t="s">
        <v>187</v>
      </c>
      <c r="D454" s="58"/>
      <c r="E454" s="38"/>
      <c r="F454" s="39"/>
    </row>
    <row r="455" spans="1:7" ht="12.75">
      <c r="A455" s="54"/>
      <c r="B455" s="4"/>
      <c r="C455" s="5"/>
      <c r="D455" s="53" t="s">
        <v>404</v>
      </c>
      <c r="E455" s="36">
        <v>189547</v>
      </c>
      <c r="F455" s="223"/>
      <c r="G455" s="99"/>
    </row>
    <row r="456" spans="1:6" ht="12.75">
      <c r="A456" s="55"/>
      <c r="B456" s="6"/>
      <c r="C456" s="7"/>
      <c r="D456" s="56"/>
      <c r="E456" s="29"/>
      <c r="F456" s="37">
        <f>SUM('Special levies forecast 13-14'!E455)</f>
        <v>189547</v>
      </c>
    </row>
    <row r="457" spans="1:6" ht="12.75">
      <c r="A457" s="123">
        <v>41501</v>
      </c>
      <c r="B457" s="8"/>
      <c r="C457" s="9" t="s">
        <v>253</v>
      </c>
      <c r="D457" s="58"/>
      <c r="E457" s="38"/>
      <c r="F457" s="39"/>
    </row>
    <row r="458" spans="1:6" ht="12.75">
      <c r="A458" s="52"/>
      <c r="B458" s="4"/>
      <c r="C458" s="5"/>
      <c r="D458" s="53" t="s">
        <v>276</v>
      </c>
      <c r="E458" s="36">
        <v>51165</v>
      </c>
      <c r="F458" s="35"/>
    </row>
    <row r="459" spans="1:6" ht="12.75">
      <c r="A459" s="54"/>
      <c r="B459" s="4"/>
      <c r="C459" s="5"/>
      <c r="D459" s="53"/>
      <c r="E459" s="36"/>
      <c r="F459" s="35"/>
    </row>
    <row r="460" spans="1:7" ht="12.75">
      <c r="A460" s="54"/>
      <c r="B460" s="4"/>
      <c r="C460" s="3"/>
      <c r="D460" s="53"/>
      <c r="E460" s="36"/>
      <c r="F460" s="35"/>
      <c r="G460" s="165" t="s">
        <v>255</v>
      </c>
    </row>
    <row r="461" spans="1:6" ht="12.75">
      <c r="A461" s="55"/>
      <c r="B461" s="6"/>
      <c r="C461" s="7"/>
      <c r="D461" s="56"/>
      <c r="E461" s="29"/>
      <c r="F461" s="37">
        <f>SUM(E458)</f>
        <v>51165</v>
      </c>
    </row>
    <row r="462" spans="1:6" ht="12.75">
      <c r="A462" s="123">
        <v>41487</v>
      </c>
      <c r="B462" s="8"/>
      <c r="C462" s="9" t="s">
        <v>254</v>
      </c>
      <c r="D462" s="58"/>
      <c r="E462" s="38"/>
      <c r="F462" s="39"/>
    </row>
    <row r="463" spans="1:6" ht="12.75">
      <c r="A463" s="52"/>
      <c r="B463" s="4"/>
      <c r="C463" s="5"/>
      <c r="D463" s="53" t="s">
        <v>281</v>
      </c>
      <c r="E463" s="220">
        <v>93941</v>
      </c>
      <c r="F463" s="35"/>
    </row>
    <row r="464" spans="1:7" ht="12.75">
      <c r="A464" s="54"/>
      <c r="B464" s="4"/>
      <c r="C464" s="3"/>
      <c r="D464" s="220" t="s">
        <v>282</v>
      </c>
      <c r="E464" s="220">
        <v>3370</v>
      </c>
      <c r="F464" s="35"/>
      <c r="G464" s="166"/>
    </row>
    <row r="465" spans="1:6" ht="12.75">
      <c r="A465" s="55"/>
      <c r="B465" s="6"/>
      <c r="C465" s="7"/>
      <c r="D465" s="56"/>
      <c r="E465" s="29"/>
      <c r="F465" s="221">
        <f>SUM(E463:E464)</f>
        <v>97311</v>
      </c>
    </row>
    <row r="466" spans="1:6" ht="12.75">
      <c r="A466" s="307">
        <v>41487</v>
      </c>
      <c r="B466" s="284"/>
      <c r="C466" s="285" t="s">
        <v>188</v>
      </c>
      <c r="D466" s="286"/>
      <c r="E466" s="287"/>
      <c r="F466" s="288"/>
    </row>
    <row r="467" spans="1:6" ht="12.75">
      <c r="A467" s="289"/>
      <c r="B467" s="290"/>
      <c r="C467" s="291"/>
      <c r="D467" s="60" t="s">
        <v>406</v>
      </c>
      <c r="E467" s="45">
        <v>44590</v>
      </c>
      <c r="F467" s="292"/>
    </row>
    <row r="468" spans="1:6" ht="12.75">
      <c r="A468" s="293"/>
      <c r="B468" s="290"/>
      <c r="C468" s="291"/>
      <c r="D468" s="60"/>
      <c r="E468" s="45"/>
      <c r="F468" s="292"/>
    </row>
    <row r="469" spans="1:6" ht="12.75">
      <c r="A469" s="294"/>
      <c r="B469" s="295"/>
      <c r="C469" s="296"/>
      <c r="D469" s="300"/>
      <c r="E469" s="298"/>
      <c r="F469" s="299">
        <f>SUM('Special levies forecast 13-14'!E467:E468)</f>
        <v>44590</v>
      </c>
    </row>
    <row r="470" spans="1:6" ht="12.75">
      <c r="A470" s="239">
        <v>41514</v>
      </c>
      <c r="B470" s="240"/>
      <c r="C470" s="241" t="s">
        <v>252</v>
      </c>
      <c r="D470" s="242"/>
      <c r="E470" s="243"/>
      <c r="F470" s="244"/>
    </row>
    <row r="471" spans="1:6" ht="12.75">
      <c r="A471" s="245"/>
      <c r="B471" s="246"/>
      <c r="C471" s="247"/>
      <c r="D471" s="248"/>
      <c r="E471" s="249"/>
      <c r="F471" s="250"/>
    </row>
    <row r="472" spans="1:6" ht="12.75">
      <c r="A472" s="251"/>
      <c r="B472" s="252"/>
      <c r="C472" s="253"/>
      <c r="D472" s="254"/>
      <c r="E472" s="255"/>
      <c r="F472" s="256">
        <f>SUM('Special levies forecast 13-14'!E471)</f>
        <v>0</v>
      </c>
    </row>
    <row r="473" spans="1:6" ht="12.75">
      <c r="A473" s="307">
        <v>41487</v>
      </c>
      <c r="B473" s="284"/>
      <c r="C473" s="285" t="s">
        <v>189</v>
      </c>
      <c r="D473" s="300"/>
      <c r="E473" s="287"/>
      <c r="F473" s="288"/>
    </row>
    <row r="474" spans="1:6" ht="12.75">
      <c r="A474" s="289"/>
      <c r="B474" s="290"/>
      <c r="C474" s="291"/>
      <c r="D474" s="60" t="s">
        <v>408</v>
      </c>
      <c r="E474" s="45">
        <v>1580</v>
      </c>
      <c r="F474" s="292"/>
    </row>
    <row r="475" spans="1:6" ht="12.75">
      <c r="A475" s="301"/>
      <c r="B475" s="290"/>
      <c r="C475" s="291"/>
      <c r="D475" s="60"/>
      <c r="E475" s="45"/>
      <c r="F475" s="292"/>
    </row>
    <row r="476" spans="1:6" ht="12.75">
      <c r="A476" s="289"/>
      <c r="B476" s="295"/>
      <c r="C476" s="296"/>
      <c r="D476" s="61"/>
      <c r="E476" s="298"/>
      <c r="F476" s="299">
        <f>SUM('Special levies forecast 13-14'!E474:E475)</f>
        <v>1580</v>
      </c>
    </row>
    <row r="477" spans="1:6" ht="12.75">
      <c r="A477" s="123">
        <v>41495</v>
      </c>
      <c r="B477" s="8"/>
      <c r="C477" s="9" t="s">
        <v>190</v>
      </c>
      <c r="D477" s="58"/>
      <c r="E477" s="38"/>
      <c r="F477" s="39"/>
    </row>
    <row r="478" spans="1:6" ht="12.75">
      <c r="A478" s="54"/>
      <c r="B478" s="4"/>
      <c r="C478" s="5"/>
      <c r="D478" s="53" t="s">
        <v>260</v>
      </c>
      <c r="E478" s="36">
        <v>18031</v>
      </c>
      <c r="F478" s="35"/>
    </row>
    <row r="479" spans="1:6" ht="12.75">
      <c r="A479" s="54"/>
      <c r="B479" s="4"/>
      <c r="C479" s="5"/>
      <c r="D479" s="53" t="s">
        <v>337</v>
      </c>
      <c r="E479" s="36">
        <v>9876</v>
      </c>
      <c r="F479" s="35"/>
    </row>
    <row r="480" spans="1:7" ht="12.75">
      <c r="A480" s="54"/>
      <c r="B480" s="4"/>
      <c r="C480" s="5"/>
      <c r="D480" s="53" t="s">
        <v>338</v>
      </c>
      <c r="E480" s="36">
        <v>6903</v>
      </c>
      <c r="F480" s="35"/>
      <c r="G480" s="155"/>
    </row>
    <row r="481" spans="1:6" ht="12.75">
      <c r="A481" s="55"/>
      <c r="B481" s="6"/>
      <c r="C481" s="7"/>
      <c r="D481" s="56"/>
      <c r="E481" s="29"/>
      <c r="F481" s="41">
        <f>SUM(E478:E480)</f>
        <v>34810</v>
      </c>
    </row>
    <row r="482" spans="1:6" ht="12.75">
      <c r="A482" s="123">
        <v>41493</v>
      </c>
      <c r="B482" s="8"/>
      <c r="C482" s="9" t="s">
        <v>191</v>
      </c>
      <c r="D482" s="58"/>
      <c r="E482" s="38"/>
      <c r="F482" s="39"/>
    </row>
    <row r="483" spans="1:6" ht="12.75">
      <c r="A483" s="54"/>
      <c r="B483" s="4"/>
      <c r="C483" s="5"/>
      <c r="D483" s="53" t="s">
        <v>312</v>
      </c>
      <c r="E483" s="36">
        <v>29188</v>
      </c>
      <c r="F483" s="35"/>
    </row>
    <row r="484" spans="1:6" ht="12.75">
      <c r="A484" s="52"/>
      <c r="B484" s="4"/>
      <c r="C484" s="5"/>
      <c r="D484" s="53" t="s">
        <v>286</v>
      </c>
      <c r="E484" s="36">
        <v>1276</v>
      </c>
      <c r="F484" s="35"/>
    </row>
    <row r="485" spans="1:6" ht="12.75">
      <c r="A485" s="55"/>
      <c r="B485" s="6"/>
      <c r="C485" s="7"/>
      <c r="D485" s="56"/>
      <c r="E485" s="29"/>
      <c r="F485" s="37">
        <f>SUM(E483:E484)</f>
        <v>30464</v>
      </c>
    </row>
    <row r="486" spans="1:6" ht="12.75">
      <c r="A486" s="123">
        <v>41509</v>
      </c>
      <c r="B486" s="8"/>
      <c r="C486" s="9" t="s">
        <v>192</v>
      </c>
      <c r="D486" s="58"/>
      <c r="E486" s="38"/>
      <c r="F486" s="39"/>
    </row>
    <row r="487" spans="1:6" ht="12.75">
      <c r="A487" s="54"/>
      <c r="B487" s="4"/>
      <c r="C487" s="5"/>
      <c r="D487" s="53" t="s">
        <v>264</v>
      </c>
      <c r="E487" s="28">
        <v>78369</v>
      </c>
      <c r="F487" s="35"/>
    </row>
    <row r="488" spans="1:6" ht="12.75">
      <c r="A488" s="54"/>
      <c r="B488" s="4"/>
      <c r="C488" s="5"/>
      <c r="D488" s="53" t="s">
        <v>356</v>
      </c>
      <c r="E488" s="28">
        <v>59049</v>
      </c>
      <c r="F488" s="35"/>
    </row>
    <row r="489" spans="1:6" ht="12.75">
      <c r="A489" s="54"/>
      <c r="B489" s="4"/>
      <c r="C489" s="5"/>
      <c r="D489" s="53" t="s">
        <v>357</v>
      </c>
      <c r="E489" s="28">
        <v>18018</v>
      </c>
      <c r="F489" s="35"/>
    </row>
    <row r="490" spans="1:6" ht="12.75">
      <c r="A490" s="64"/>
      <c r="B490" s="6"/>
      <c r="C490" s="7"/>
      <c r="D490" s="56"/>
      <c r="E490" s="29"/>
      <c r="F490" s="40">
        <f>SUM(E487:E489)</f>
        <v>155436</v>
      </c>
    </row>
    <row r="491" spans="1:6" ht="12.75">
      <c r="A491" s="123">
        <v>41495</v>
      </c>
      <c r="B491" s="8"/>
      <c r="C491" s="11" t="s">
        <v>193</v>
      </c>
      <c r="D491" s="58"/>
      <c r="E491" s="38"/>
      <c r="F491" s="39"/>
    </row>
    <row r="492" spans="1:6" ht="12.75">
      <c r="A492" s="52"/>
      <c r="B492" s="4"/>
      <c r="C492" s="12"/>
      <c r="D492" s="53" t="s">
        <v>339</v>
      </c>
      <c r="E492" s="36">
        <v>5983</v>
      </c>
      <c r="F492" s="35"/>
    </row>
    <row r="493" spans="1:6" ht="12.75">
      <c r="A493" s="54"/>
      <c r="B493" s="4"/>
      <c r="C493" s="12"/>
      <c r="D493" s="53"/>
      <c r="E493" s="36"/>
      <c r="F493" s="35"/>
    </row>
    <row r="494" spans="1:6" ht="12.75">
      <c r="A494" s="54"/>
      <c r="B494" s="4"/>
      <c r="C494" s="12"/>
      <c r="D494" s="53"/>
      <c r="E494" s="36"/>
      <c r="F494" s="35"/>
    </row>
    <row r="495" spans="1:6" ht="12.75">
      <c r="A495" s="54"/>
      <c r="B495" s="4"/>
      <c r="C495" s="12"/>
      <c r="D495" s="53"/>
      <c r="E495" s="36"/>
      <c r="F495" s="35"/>
    </row>
    <row r="496" spans="1:6" ht="12.75">
      <c r="A496" s="52"/>
      <c r="B496" s="4"/>
      <c r="C496" s="12"/>
      <c r="D496" s="53"/>
      <c r="E496" s="36"/>
      <c r="F496" s="35"/>
    </row>
    <row r="497" spans="1:6" ht="12.75">
      <c r="A497" s="52"/>
      <c r="B497" s="4"/>
      <c r="C497" s="12"/>
      <c r="D497" s="53"/>
      <c r="E497" s="36"/>
      <c r="F497" s="35"/>
    </row>
    <row r="498" spans="1:6" ht="12.75">
      <c r="A498" s="52"/>
      <c r="B498" s="4"/>
      <c r="C498" s="12"/>
      <c r="D498" s="53"/>
      <c r="E498" s="36"/>
      <c r="F498" s="35"/>
    </row>
    <row r="499" spans="1:6" ht="12.75">
      <c r="A499" s="52"/>
      <c r="B499" s="4"/>
      <c r="C499" s="12"/>
      <c r="D499" s="53"/>
      <c r="E499" s="36"/>
      <c r="F499" s="35"/>
    </row>
    <row r="500" spans="1:6" ht="12.75">
      <c r="A500" s="55"/>
      <c r="B500" s="6"/>
      <c r="C500" s="13"/>
      <c r="D500" s="56"/>
      <c r="E500" s="29"/>
      <c r="F500" s="41">
        <f>SUM('Special levies forecast 13-14'!E492:E499)</f>
        <v>5983</v>
      </c>
    </row>
    <row r="501" spans="1:6" ht="12.75">
      <c r="A501" s="57"/>
      <c r="B501" s="8"/>
      <c r="C501" s="16" t="s">
        <v>256</v>
      </c>
      <c r="D501" s="58"/>
      <c r="E501" s="38"/>
      <c r="F501" s="47"/>
    </row>
    <row r="502" spans="1:7" ht="12.75">
      <c r="A502" s="54">
        <v>41520</v>
      </c>
      <c r="B502" s="4"/>
      <c r="C502" s="12"/>
      <c r="D502" s="53" t="s">
        <v>265</v>
      </c>
      <c r="E502" s="36">
        <v>14611</v>
      </c>
      <c r="F502" s="48"/>
      <c r="G502" s="73"/>
    </row>
    <row r="503" spans="1:6" ht="12.75">
      <c r="A503" s="54"/>
      <c r="B503" s="4"/>
      <c r="C503" s="12"/>
      <c r="D503" s="53"/>
      <c r="E503" s="36"/>
      <c r="F503" s="48"/>
    </row>
    <row r="504" spans="1:6" ht="12.75">
      <c r="A504" s="52"/>
      <c r="B504" s="4"/>
      <c r="C504" s="12"/>
      <c r="D504" s="53"/>
      <c r="E504" s="36"/>
      <c r="F504" s="48"/>
    </row>
    <row r="505" spans="1:6" ht="12.75">
      <c r="A505" s="52"/>
      <c r="B505" s="4"/>
      <c r="C505" s="12"/>
      <c r="D505" s="53"/>
      <c r="E505" s="36"/>
      <c r="F505" s="48"/>
    </row>
    <row r="506" spans="1:6" ht="12.75">
      <c r="A506" s="55"/>
      <c r="B506" s="6"/>
      <c r="C506" s="13"/>
      <c r="E506" s="29"/>
      <c r="F506" s="41">
        <f>SUM(E502:E505)</f>
        <v>14611</v>
      </c>
    </row>
    <row r="507" spans="1:6" ht="12.75">
      <c r="A507" s="57"/>
      <c r="B507" s="8"/>
      <c r="C507" s="9" t="s">
        <v>257</v>
      </c>
      <c r="D507" s="58"/>
      <c r="E507" s="38"/>
      <c r="F507" s="39"/>
    </row>
    <row r="508" spans="1:7" ht="12.75">
      <c r="A508" s="54">
        <v>41522</v>
      </c>
      <c r="B508" s="4"/>
      <c r="C508" s="5"/>
      <c r="D508" s="53" t="s">
        <v>276</v>
      </c>
      <c r="E508" s="36">
        <v>1939</v>
      </c>
      <c r="F508" s="35"/>
      <c r="G508" s="165"/>
    </row>
    <row r="509" spans="1:6" ht="12.75">
      <c r="A509" s="54"/>
      <c r="B509" s="4"/>
      <c r="D509" s="53"/>
      <c r="E509" s="36"/>
      <c r="F509" s="35"/>
    </row>
    <row r="510" spans="1:6" ht="12.75">
      <c r="A510" s="54"/>
      <c r="B510" s="4"/>
      <c r="D510" s="53"/>
      <c r="E510" s="36"/>
      <c r="F510" s="35"/>
    </row>
    <row r="511" spans="1:6" ht="12.75">
      <c r="A511" s="52"/>
      <c r="B511" s="4"/>
      <c r="C511" s="5"/>
      <c r="E511" s="36"/>
      <c r="F511" s="35"/>
    </row>
    <row r="512" spans="1:6" ht="12.75">
      <c r="A512" s="55"/>
      <c r="B512" s="6"/>
      <c r="C512" s="7"/>
      <c r="D512" s="53"/>
      <c r="E512" s="29"/>
      <c r="F512" s="37">
        <f>SUM('Special levies forecast 13-14'!E508:E511)</f>
        <v>1939</v>
      </c>
    </row>
    <row r="513" spans="1:6" ht="12.75">
      <c r="A513" s="57"/>
      <c r="B513" s="8"/>
      <c r="C513" s="16" t="s">
        <v>194</v>
      </c>
      <c r="D513" s="58"/>
      <c r="E513" s="38"/>
      <c r="F513" s="47"/>
    </row>
    <row r="514" spans="1:7" ht="12.75">
      <c r="A514" s="54">
        <v>41516</v>
      </c>
      <c r="B514" s="4"/>
      <c r="C514" s="12"/>
      <c r="D514" s="53" t="s">
        <v>311</v>
      </c>
      <c r="E514" s="36">
        <v>464193</v>
      </c>
      <c r="F514" s="48"/>
      <c r="G514" s="165"/>
    </row>
    <row r="515" spans="1:6" ht="12.75">
      <c r="A515" s="54"/>
      <c r="B515" s="4"/>
      <c r="D515" s="53" t="s">
        <v>399</v>
      </c>
      <c r="E515" s="36">
        <v>220610</v>
      </c>
      <c r="F515" s="48"/>
    </row>
    <row r="516" spans="1:6" ht="12.75">
      <c r="A516" s="54"/>
      <c r="B516" s="4"/>
      <c r="D516" s="53" t="s">
        <v>400</v>
      </c>
      <c r="E516" s="36">
        <v>345702</v>
      </c>
      <c r="F516" s="48"/>
    </row>
    <row r="517" spans="1:6" ht="12.75">
      <c r="A517" s="54"/>
      <c r="B517" s="4"/>
      <c r="D517" s="53" t="s">
        <v>401</v>
      </c>
      <c r="E517" s="36">
        <v>15690</v>
      </c>
      <c r="F517" s="48"/>
    </row>
    <row r="518" spans="1:6" ht="12.75">
      <c r="A518" s="54"/>
      <c r="B518" s="4"/>
      <c r="D518" s="53" t="s">
        <v>402</v>
      </c>
      <c r="E518" s="36">
        <v>15094</v>
      </c>
      <c r="F518" s="48"/>
    </row>
    <row r="519" spans="1:6" ht="12.75">
      <c r="A519" s="52"/>
      <c r="B519" s="4"/>
      <c r="D519" s="53" t="s">
        <v>274</v>
      </c>
      <c r="E519" s="36">
        <v>30179</v>
      </c>
      <c r="F519" s="48"/>
    </row>
    <row r="520" spans="1:8" ht="12.75">
      <c r="A520" s="52"/>
      <c r="B520" s="4"/>
      <c r="D520" s="53" t="s">
        <v>309</v>
      </c>
      <c r="E520" s="36">
        <v>24440</v>
      </c>
      <c r="F520" s="48"/>
      <c r="H520" s="3"/>
    </row>
    <row r="521" spans="1:6" ht="12.75">
      <c r="A521" s="55"/>
      <c r="B521" s="6"/>
      <c r="C521" s="13"/>
      <c r="D521" s="154"/>
      <c r="E521" s="29"/>
      <c r="F521" s="41">
        <f>SUM(E514:E520)</f>
        <v>1115908</v>
      </c>
    </row>
    <row r="522" spans="1:6" ht="12.75">
      <c r="A522" s="54">
        <v>41460</v>
      </c>
      <c r="B522" s="4"/>
      <c r="C522" s="5" t="s">
        <v>258</v>
      </c>
      <c r="D522" s="53"/>
      <c r="E522" s="28"/>
      <c r="F522" s="35"/>
    </row>
    <row r="523" spans="1:8" ht="12.75">
      <c r="A523" s="54"/>
      <c r="B523" s="4"/>
      <c r="C523" s="5"/>
      <c r="D523" s="53" t="s">
        <v>295</v>
      </c>
      <c r="E523" s="36">
        <v>936</v>
      </c>
      <c r="F523" s="35"/>
      <c r="H523" s="3"/>
    </row>
    <row r="524" spans="1:6" ht="12.75">
      <c r="A524" s="54"/>
      <c r="B524" s="4"/>
      <c r="C524" s="5"/>
      <c r="D524" s="53" t="s">
        <v>296</v>
      </c>
      <c r="E524" s="36">
        <v>105063</v>
      </c>
      <c r="F524" s="35"/>
    </row>
    <row r="525" spans="1:6" ht="12.75">
      <c r="A525" s="52"/>
      <c r="B525" s="4"/>
      <c r="C525" s="5"/>
      <c r="D525" s="53" t="s">
        <v>297</v>
      </c>
      <c r="E525" s="36">
        <v>848</v>
      </c>
      <c r="F525" s="35"/>
    </row>
    <row r="526" spans="1:6" ht="12.75">
      <c r="A526" s="52"/>
      <c r="B526" s="4"/>
      <c r="C526" s="5"/>
      <c r="D526" s="53" t="s">
        <v>298</v>
      </c>
      <c r="E526" s="36">
        <v>14971</v>
      </c>
      <c r="F526" s="35"/>
    </row>
    <row r="527" spans="1:6" ht="12.75">
      <c r="A527" s="52"/>
      <c r="B527" s="4"/>
      <c r="C527" s="5"/>
      <c r="D527" s="53" t="s">
        <v>299</v>
      </c>
      <c r="E527" s="36">
        <v>6752</v>
      </c>
      <c r="F527" s="35"/>
    </row>
    <row r="528" spans="1:6" ht="12.75">
      <c r="A528" s="52"/>
      <c r="B528" s="4"/>
      <c r="C528" s="5"/>
      <c r="D528" s="53" t="s">
        <v>293</v>
      </c>
      <c r="E528" s="36">
        <v>200985</v>
      </c>
      <c r="F528" s="35"/>
    </row>
    <row r="529" spans="1:6" ht="12.75">
      <c r="A529" s="52"/>
      <c r="B529" s="4"/>
      <c r="C529" s="5"/>
      <c r="D529" s="53" t="s">
        <v>300</v>
      </c>
      <c r="E529" s="36">
        <v>80747</v>
      </c>
      <c r="F529" s="35"/>
    </row>
    <row r="530" spans="1:6" ht="12.75">
      <c r="A530" s="52"/>
      <c r="B530" s="4"/>
      <c r="C530" s="5"/>
      <c r="D530" s="53" t="s">
        <v>301</v>
      </c>
      <c r="E530" s="36">
        <v>15684</v>
      </c>
      <c r="F530" s="35"/>
    </row>
    <row r="531" spans="1:6" ht="12.75">
      <c r="A531" s="52"/>
      <c r="B531" s="4"/>
      <c r="C531" s="5"/>
      <c r="D531" s="53"/>
      <c r="E531" s="28"/>
      <c r="F531" s="44">
        <f>SUM(E523:E530)</f>
        <v>425986</v>
      </c>
    </row>
    <row r="532" spans="1:6" ht="12.75">
      <c r="A532" s="123">
        <v>41487</v>
      </c>
      <c r="B532" s="8"/>
      <c r="C532" s="9" t="s">
        <v>196</v>
      </c>
      <c r="D532" s="58"/>
      <c r="E532" s="38"/>
      <c r="F532" s="39"/>
    </row>
    <row r="533" spans="1:6" ht="12.75">
      <c r="A533" s="52"/>
      <c r="B533" s="4"/>
      <c r="C533" s="5"/>
      <c r="D533" s="53" t="s">
        <v>308</v>
      </c>
      <c r="E533" s="219">
        <v>396735</v>
      </c>
      <c r="F533" s="35"/>
    </row>
    <row r="534" spans="1:6" ht="12.75">
      <c r="A534" s="52"/>
      <c r="B534" s="4"/>
      <c r="C534" s="5"/>
      <c r="D534" s="53" t="s">
        <v>309</v>
      </c>
      <c r="E534" s="219">
        <v>166660</v>
      </c>
      <c r="F534" s="35"/>
    </row>
    <row r="535" spans="1:6" ht="12.75">
      <c r="A535" s="52"/>
      <c r="B535" s="4"/>
      <c r="C535" s="5"/>
      <c r="D535" s="53" t="s">
        <v>310</v>
      </c>
      <c r="E535" s="219">
        <v>107278</v>
      </c>
      <c r="F535" s="35"/>
    </row>
    <row r="536" spans="1:6" ht="12.75">
      <c r="A536" s="52"/>
      <c r="B536" s="4"/>
      <c r="C536" s="5"/>
      <c r="D536" s="53" t="s">
        <v>274</v>
      </c>
      <c r="E536" s="219">
        <v>40384</v>
      </c>
      <c r="F536" s="35"/>
    </row>
    <row r="537" spans="1:7" ht="12.75">
      <c r="A537" s="54"/>
      <c r="B537" s="4"/>
      <c r="C537" s="5"/>
      <c r="D537" s="53" t="s">
        <v>311</v>
      </c>
      <c r="E537" s="36">
        <v>9502</v>
      </c>
      <c r="F537" s="35"/>
      <c r="G537" s="73"/>
    </row>
    <row r="538" spans="1:6" ht="12.75">
      <c r="A538" s="64"/>
      <c r="B538" s="6"/>
      <c r="C538" s="7"/>
      <c r="D538" s="56"/>
      <c r="E538" s="29"/>
      <c r="F538" s="221">
        <f>SUM(E533:E537)</f>
        <v>720559</v>
      </c>
    </row>
    <row r="539" spans="1:6" ht="12.75">
      <c r="A539" s="123">
        <v>41495</v>
      </c>
      <c r="B539" s="8"/>
      <c r="C539" s="16" t="s">
        <v>197</v>
      </c>
      <c r="D539" s="58"/>
      <c r="E539" s="38"/>
      <c r="F539" s="39"/>
    </row>
    <row r="540" spans="1:7" ht="12.75">
      <c r="A540" s="54"/>
      <c r="B540" s="4"/>
      <c r="C540" s="12"/>
      <c r="D540" s="53" t="s">
        <v>340</v>
      </c>
      <c r="E540" s="36">
        <v>26051</v>
      </c>
      <c r="F540" s="35"/>
      <c r="G540" s="167"/>
    </row>
    <row r="541" spans="1:7" ht="12.75">
      <c r="A541" s="54"/>
      <c r="B541" s="4"/>
      <c r="C541" s="12"/>
      <c r="D541" s="53" t="s">
        <v>337</v>
      </c>
      <c r="E541" s="36">
        <v>17749</v>
      </c>
      <c r="F541" s="35"/>
      <c r="G541" s="168"/>
    </row>
    <row r="542" spans="1:6" ht="12.75">
      <c r="A542" s="52"/>
      <c r="B542" s="4"/>
      <c r="C542" s="12"/>
      <c r="D542" s="53"/>
      <c r="E542" s="36"/>
      <c r="F542" s="35"/>
    </row>
    <row r="543" spans="1:6" ht="12.75">
      <c r="A543" s="55"/>
      <c r="B543" s="6"/>
      <c r="C543" s="13"/>
      <c r="D543" s="56"/>
      <c r="E543" s="29"/>
      <c r="F543" s="37">
        <f>SUM('Special levies forecast 13-14'!E540:E542)</f>
        <v>43800</v>
      </c>
    </row>
    <row r="544" spans="1:6" ht="12.75">
      <c r="A544" s="123">
        <v>41495</v>
      </c>
      <c r="B544" s="8"/>
      <c r="C544" s="9" t="s">
        <v>198</v>
      </c>
      <c r="D544" s="58"/>
      <c r="E544" s="38"/>
      <c r="F544" s="39"/>
    </row>
    <row r="545" spans="1:6" ht="12.75">
      <c r="A545" s="54"/>
      <c r="B545" s="4"/>
      <c r="C545" s="5"/>
      <c r="D545" s="53" t="s">
        <v>337</v>
      </c>
      <c r="E545" s="36">
        <v>8246</v>
      </c>
      <c r="F545" s="35"/>
    </row>
    <row r="546" spans="1:6" ht="12.75">
      <c r="A546" s="55"/>
      <c r="B546" s="6"/>
      <c r="C546" s="7"/>
      <c r="D546" s="56"/>
      <c r="E546" s="29"/>
      <c r="F546" s="37">
        <f>SUM('Special levies forecast 13-14'!E545)</f>
        <v>8246</v>
      </c>
    </row>
    <row r="547" spans="1:6" ht="12.75">
      <c r="A547" s="123">
        <v>41495</v>
      </c>
      <c r="B547" s="8"/>
      <c r="C547" s="16" t="s">
        <v>199</v>
      </c>
      <c r="D547" s="58"/>
      <c r="E547" s="38"/>
      <c r="F547" s="39"/>
    </row>
    <row r="548" spans="1:6" ht="12.75">
      <c r="A548" s="54"/>
      <c r="B548" s="4"/>
      <c r="C548" s="12"/>
      <c r="D548" s="53" t="s">
        <v>337</v>
      </c>
      <c r="E548" s="36">
        <v>4530</v>
      </c>
      <c r="F548" s="35"/>
    </row>
    <row r="549" spans="1:6" ht="12.75">
      <c r="A549" s="52"/>
      <c r="B549" s="4"/>
      <c r="C549" s="12"/>
      <c r="D549" s="53" t="s">
        <v>260</v>
      </c>
      <c r="E549" s="36">
        <v>13844</v>
      </c>
      <c r="F549" s="35"/>
    </row>
    <row r="550" spans="1:6" ht="12.75">
      <c r="A550" s="55"/>
      <c r="B550" s="6"/>
      <c r="C550" s="13"/>
      <c r="D550" s="56"/>
      <c r="E550" s="29"/>
      <c r="F550" s="37">
        <f>SUM('Special levies forecast 13-14'!E548:E549)</f>
        <v>18374</v>
      </c>
    </row>
    <row r="551" spans="1:6" ht="12.75">
      <c r="A551" s="123">
        <v>41493</v>
      </c>
      <c r="B551" s="8"/>
      <c r="C551" s="17" t="s">
        <v>316</v>
      </c>
      <c r="D551" s="58"/>
      <c r="E551" s="38"/>
      <c r="F551" s="39"/>
    </row>
    <row r="552" spans="1:6" ht="12.75">
      <c r="A552" s="54"/>
      <c r="B552" s="4"/>
      <c r="C552" s="12"/>
      <c r="D552" s="53" t="s">
        <v>312</v>
      </c>
      <c r="E552" s="36">
        <v>5138</v>
      </c>
      <c r="F552" s="35"/>
    </row>
    <row r="553" spans="1:6" ht="12.75">
      <c r="A553" s="52"/>
      <c r="B553" s="4"/>
      <c r="C553" s="12"/>
      <c r="D553" s="53" t="s">
        <v>286</v>
      </c>
      <c r="E553" s="36">
        <v>114604</v>
      </c>
      <c r="F553" s="35"/>
    </row>
    <row r="554" spans="1:6" ht="12.75">
      <c r="A554" s="55"/>
      <c r="B554" s="6"/>
      <c r="C554" s="13"/>
      <c r="D554" s="59"/>
      <c r="E554" s="29"/>
      <c r="F554" s="37">
        <f>SUM(E552:E553)</f>
        <v>119742</v>
      </c>
    </row>
    <row r="555" spans="1:6" ht="12.75">
      <c r="A555" s="123">
        <v>41494</v>
      </c>
      <c r="B555" s="8"/>
      <c r="C555" s="9" t="s">
        <v>200</v>
      </c>
      <c r="D555" s="58"/>
      <c r="E555" s="38"/>
      <c r="F555" s="39"/>
    </row>
    <row r="556" spans="1:6" ht="12.75">
      <c r="A556" s="52"/>
      <c r="B556" s="4"/>
      <c r="C556" s="5"/>
      <c r="D556" s="53" t="s">
        <v>317</v>
      </c>
      <c r="E556" s="36">
        <v>514</v>
      </c>
      <c r="F556" s="35"/>
    </row>
    <row r="557" spans="1:6" ht="12.75">
      <c r="A557" s="54"/>
      <c r="B557" s="4"/>
      <c r="C557" s="5"/>
      <c r="D557" s="53" t="s">
        <v>318</v>
      </c>
      <c r="E557" s="36">
        <v>857</v>
      </c>
      <c r="F557" s="35"/>
    </row>
    <row r="558" spans="1:6" ht="12.75">
      <c r="A558" s="52"/>
      <c r="B558" s="4"/>
      <c r="C558" s="5"/>
      <c r="D558" s="53" t="s">
        <v>319</v>
      </c>
      <c r="E558" s="36">
        <v>69947</v>
      </c>
      <c r="F558" s="35"/>
    </row>
    <row r="559" spans="1:6" ht="12.75">
      <c r="A559" s="52"/>
      <c r="B559" s="4"/>
      <c r="C559" s="5"/>
      <c r="D559" s="53" t="s">
        <v>320</v>
      </c>
      <c r="E559" s="36">
        <v>10074</v>
      </c>
      <c r="F559" s="35"/>
    </row>
    <row r="560" spans="1:6" ht="12.75">
      <c r="A560" s="52"/>
      <c r="B560" s="4"/>
      <c r="C560" s="5"/>
      <c r="D560" s="53" t="s">
        <v>321</v>
      </c>
      <c r="E560" s="36">
        <v>84637</v>
      </c>
      <c r="F560" s="35"/>
    </row>
    <row r="561" spans="1:6" ht="12.75">
      <c r="A561" s="52"/>
      <c r="B561" s="4"/>
      <c r="C561" s="5"/>
      <c r="D561" s="53" t="s">
        <v>322</v>
      </c>
      <c r="E561" s="36">
        <v>19485</v>
      </c>
      <c r="F561" s="35"/>
    </row>
    <row r="562" spans="1:6" ht="12.75">
      <c r="A562" s="55"/>
      <c r="B562" s="6"/>
      <c r="C562" s="7"/>
      <c r="D562" s="56"/>
      <c r="E562" s="29"/>
      <c r="F562" s="41">
        <f>SUM(E556:E561)</f>
        <v>185514</v>
      </c>
    </row>
    <row r="563" spans="1:6" ht="12.75">
      <c r="A563" s="123">
        <v>41466</v>
      </c>
      <c r="B563" s="8"/>
      <c r="C563" s="9" t="s">
        <v>201</v>
      </c>
      <c r="D563" s="58"/>
      <c r="E563" s="38"/>
      <c r="F563" s="39"/>
    </row>
    <row r="564" spans="1:6" ht="12.75">
      <c r="A564" s="52"/>
      <c r="B564" s="4"/>
      <c r="C564" s="5"/>
      <c r="D564" s="53" t="s">
        <v>268</v>
      </c>
      <c r="E564" s="36">
        <v>50948</v>
      </c>
      <c r="F564" s="35"/>
    </row>
    <row r="565" spans="1:6" ht="12.75">
      <c r="A565" s="54"/>
      <c r="B565" s="4"/>
      <c r="C565" s="5"/>
      <c r="D565" s="53" t="s">
        <v>305</v>
      </c>
      <c r="E565" s="36">
        <v>150466</v>
      </c>
      <c r="F565" s="35"/>
    </row>
    <row r="566" spans="1:6" ht="12.75">
      <c r="A566" s="52"/>
      <c r="B566" s="4"/>
      <c r="C566" s="5"/>
      <c r="D566" s="53" t="s">
        <v>306</v>
      </c>
      <c r="E566" s="36">
        <v>774769</v>
      </c>
      <c r="F566" s="35"/>
    </row>
    <row r="567" spans="1:6" ht="12.75">
      <c r="A567" s="52"/>
      <c r="B567" s="4"/>
      <c r="C567" s="5"/>
      <c r="D567" s="53" t="s">
        <v>307</v>
      </c>
      <c r="E567" s="36">
        <v>453191</v>
      </c>
      <c r="F567" s="35"/>
    </row>
    <row r="568" spans="1:6" ht="12.75">
      <c r="A568" s="55"/>
      <c r="B568" s="6"/>
      <c r="C568" s="7"/>
      <c r="D568" s="56"/>
      <c r="E568" s="29"/>
      <c r="F568" s="37">
        <f>SUM(E564:E567)</f>
        <v>1429374</v>
      </c>
    </row>
    <row r="569" spans="1:6" ht="12.75">
      <c r="A569" s="52"/>
      <c r="B569" s="4"/>
      <c r="C569" s="5" t="s">
        <v>381</v>
      </c>
      <c r="D569" s="53"/>
      <c r="E569" s="28"/>
      <c r="F569" s="44"/>
    </row>
    <row r="570" spans="1:6" ht="12.75">
      <c r="A570" s="54">
        <v>41519</v>
      </c>
      <c r="B570" s="4"/>
      <c r="C570" s="5"/>
      <c r="D570" s="53" t="s">
        <v>382</v>
      </c>
      <c r="E570" s="28">
        <v>131532</v>
      </c>
      <c r="F570" s="44"/>
    </row>
    <row r="571" spans="1:6" ht="12.75">
      <c r="A571" s="52"/>
      <c r="B571" s="4"/>
      <c r="C571" s="5"/>
      <c r="D571" s="53" t="s">
        <v>383</v>
      </c>
      <c r="E571" s="28">
        <v>6072</v>
      </c>
      <c r="F571" s="44"/>
    </row>
    <row r="572" spans="1:6" ht="12.75">
      <c r="A572" s="52"/>
      <c r="B572" s="4"/>
      <c r="C572" s="5"/>
      <c r="D572" s="53"/>
      <c r="E572" s="28"/>
      <c r="F572" s="44">
        <f>SUM(E570:E571)</f>
        <v>137604</v>
      </c>
    </row>
    <row r="573" spans="1:6" ht="12.75">
      <c r="A573" s="123">
        <v>41494</v>
      </c>
      <c r="B573" s="8"/>
      <c r="C573" s="9" t="s">
        <v>202</v>
      </c>
      <c r="D573" s="58"/>
      <c r="E573" s="38"/>
      <c r="F573" s="39"/>
    </row>
    <row r="574" spans="1:6" ht="12.75">
      <c r="A574" s="54"/>
      <c r="B574" s="4"/>
      <c r="C574" s="5"/>
      <c r="D574" s="53" t="s">
        <v>337</v>
      </c>
      <c r="E574" s="36">
        <v>2017</v>
      </c>
      <c r="F574" s="35"/>
    </row>
    <row r="575" spans="1:6" ht="12.75">
      <c r="A575" s="52"/>
      <c r="B575" s="4"/>
      <c r="C575" s="5"/>
      <c r="D575" s="53"/>
      <c r="E575" s="36"/>
      <c r="F575" s="35"/>
    </row>
    <row r="576" spans="1:6" ht="12.75">
      <c r="A576" s="55"/>
      <c r="B576" s="6"/>
      <c r="C576" s="7"/>
      <c r="D576" s="56"/>
      <c r="E576" s="29"/>
      <c r="F576" s="37">
        <f>SUM('Special levies forecast 13-14'!E574:E575)</f>
        <v>2017</v>
      </c>
    </row>
    <row r="577" spans="1:6" ht="22.5">
      <c r="A577" s="57"/>
      <c r="B577" s="8"/>
      <c r="C577" s="11" t="s">
        <v>393</v>
      </c>
      <c r="D577" s="58"/>
      <c r="E577" s="38"/>
      <c r="F577" s="39"/>
    </row>
    <row r="578" spans="1:6" ht="12.75">
      <c r="A578" s="54">
        <v>41459</v>
      </c>
      <c r="B578" s="4"/>
      <c r="C578" s="5"/>
      <c r="D578" s="53" t="s">
        <v>337</v>
      </c>
      <c r="E578" s="36">
        <v>79724</v>
      </c>
      <c r="F578" s="35"/>
    </row>
    <row r="579" spans="1:6" ht="12.75">
      <c r="A579" s="54"/>
      <c r="B579" s="4"/>
      <c r="C579" s="5"/>
      <c r="D579" s="53" t="s">
        <v>260</v>
      </c>
      <c r="E579" s="36">
        <v>15744</v>
      </c>
      <c r="F579" s="35"/>
    </row>
    <row r="580" spans="1:6" ht="12.75">
      <c r="A580" s="52"/>
      <c r="B580" s="4"/>
      <c r="C580" s="5"/>
      <c r="D580" s="53"/>
      <c r="E580" s="36"/>
      <c r="F580" s="35"/>
    </row>
    <row r="581" spans="1:6" ht="12.75">
      <c r="A581" s="55"/>
      <c r="B581" s="6"/>
      <c r="C581" s="7"/>
      <c r="D581" s="59"/>
      <c r="E581" s="29"/>
      <c r="F581" s="37">
        <f>SUM('Special levies forecast 13-14'!E578:E580)</f>
        <v>95468</v>
      </c>
    </row>
    <row r="582" spans="1:6" ht="12.75">
      <c r="A582" s="123">
        <v>41507</v>
      </c>
      <c r="B582" s="8"/>
      <c r="C582" s="9" t="s">
        <v>204</v>
      </c>
      <c r="D582" s="58"/>
      <c r="E582" s="38"/>
      <c r="F582" s="39"/>
    </row>
    <row r="583" spans="1:6" ht="12.75">
      <c r="A583" s="54"/>
      <c r="B583" s="4"/>
      <c r="C583" s="5"/>
      <c r="D583" s="53" t="s">
        <v>308</v>
      </c>
      <c r="E583" s="36">
        <v>122330</v>
      </c>
      <c r="F583" s="35"/>
    </row>
    <row r="584" spans="1:6" ht="12.75">
      <c r="A584" s="54"/>
      <c r="B584" s="4"/>
      <c r="C584" s="5"/>
      <c r="D584" s="53" t="s">
        <v>309</v>
      </c>
      <c r="E584" s="36">
        <v>99988</v>
      </c>
      <c r="F584" s="35"/>
    </row>
    <row r="585" spans="1:6" ht="12.75">
      <c r="A585" s="52"/>
      <c r="B585" s="4"/>
      <c r="C585" s="5"/>
      <c r="D585" s="53"/>
      <c r="E585" s="36"/>
      <c r="F585" s="35"/>
    </row>
    <row r="586" spans="1:6" ht="12.75">
      <c r="A586" s="55"/>
      <c r="B586" s="6"/>
      <c r="C586" s="7"/>
      <c r="D586" s="59"/>
      <c r="E586" s="29"/>
      <c r="F586" s="37">
        <f>SUM(E583:E584)</f>
        <v>222318</v>
      </c>
    </row>
    <row r="587" spans="1:6" ht="12.75">
      <c r="A587" s="123">
        <v>41487</v>
      </c>
      <c r="B587" s="8"/>
      <c r="C587" s="9" t="s">
        <v>205</v>
      </c>
      <c r="D587" s="58"/>
      <c r="E587" s="38"/>
      <c r="F587" s="39"/>
    </row>
    <row r="588" spans="1:6" ht="12.75">
      <c r="A588" s="52"/>
      <c r="B588" s="4"/>
      <c r="C588" s="5"/>
      <c r="D588" s="53" t="s">
        <v>308</v>
      </c>
      <c r="E588" s="36">
        <v>236633</v>
      </c>
      <c r="F588" s="35"/>
    </row>
    <row r="589" spans="1:6" ht="12.75">
      <c r="A589" s="54"/>
      <c r="B589" s="4"/>
      <c r="C589" s="5"/>
      <c r="D589" s="53" t="s">
        <v>269</v>
      </c>
      <c r="E589" s="36">
        <v>266448</v>
      </c>
      <c r="F589" s="35"/>
    </row>
    <row r="590" spans="1:6" ht="12.75">
      <c r="A590" s="54"/>
      <c r="B590" s="4"/>
      <c r="C590" s="5"/>
      <c r="D590" s="53" t="s">
        <v>274</v>
      </c>
      <c r="E590" s="36">
        <v>174112</v>
      </c>
      <c r="F590" s="35"/>
    </row>
    <row r="591" spans="1:6" ht="12.75">
      <c r="A591" s="52"/>
      <c r="B591" s="4"/>
      <c r="C591" s="5"/>
      <c r="D591" s="53"/>
      <c r="E591" s="36"/>
      <c r="F591" s="35"/>
    </row>
    <row r="592" spans="1:6" ht="12.75">
      <c r="A592" s="52"/>
      <c r="B592" s="4"/>
      <c r="C592" s="5"/>
      <c r="D592" s="53"/>
      <c r="E592" s="36"/>
      <c r="F592" s="35"/>
    </row>
    <row r="593" spans="1:6" ht="12.75">
      <c r="A593" s="64"/>
      <c r="B593" s="6"/>
      <c r="C593" s="7"/>
      <c r="D593" s="56"/>
      <c r="E593" s="29"/>
      <c r="F593" s="41">
        <f>SUM(E588:E590)</f>
        <v>677193</v>
      </c>
    </row>
    <row r="594" spans="1:6" ht="12.75">
      <c r="A594" s="123">
        <v>41474</v>
      </c>
      <c r="B594" s="8"/>
      <c r="C594" s="9" t="s">
        <v>259</v>
      </c>
      <c r="D594" s="58"/>
      <c r="E594" s="218"/>
      <c r="F594" s="39"/>
    </row>
    <row r="595" spans="1:6" ht="12.75">
      <c r="A595" s="54"/>
      <c r="B595" s="4"/>
      <c r="C595" s="5"/>
      <c r="D595" s="53" t="s">
        <v>268</v>
      </c>
      <c r="E595" s="36">
        <v>967326.93</v>
      </c>
      <c r="F595" s="35"/>
    </row>
    <row r="596" spans="1:6" ht="12.75">
      <c r="A596" s="52"/>
      <c r="B596" s="4"/>
      <c r="C596" s="5"/>
      <c r="D596" s="53" t="s">
        <v>269</v>
      </c>
      <c r="E596" s="36">
        <v>336679.63</v>
      </c>
      <c r="F596" s="35"/>
    </row>
    <row r="597" spans="1:6" ht="12.75">
      <c r="A597" s="55"/>
      <c r="B597" s="6"/>
      <c r="C597" s="7"/>
      <c r="D597" s="56"/>
      <c r="E597" s="29"/>
      <c r="F597" s="37">
        <f>SUM(E595:E596)</f>
        <v>1304006.56</v>
      </c>
    </row>
    <row r="598" spans="1:6" ht="12.75">
      <c r="A598" s="57"/>
      <c r="B598" s="8"/>
      <c r="C598" s="9" t="s">
        <v>207</v>
      </c>
      <c r="D598" s="58"/>
      <c r="E598" s="38"/>
      <c r="F598" s="39"/>
    </row>
    <row r="599" spans="1:6" ht="12.75">
      <c r="A599" s="54">
        <v>41459</v>
      </c>
      <c r="B599" s="4"/>
      <c r="C599" s="5"/>
      <c r="D599" s="53" t="s">
        <v>260</v>
      </c>
      <c r="E599" s="36">
        <v>556</v>
      </c>
      <c r="F599" s="35"/>
    </row>
    <row r="600" spans="1:6" ht="12.75">
      <c r="A600" s="54"/>
      <c r="B600" s="4"/>
      <c r="C600" s="5"/>
      <c r="D600" s="53"/>
      <c r="E600" s="36"/>
      <c r="F600" s="35"/>
    </row>
    <row r="601" spans="1:6" ht="12.75">
      <c r="A601" s="54"/>
      <c r="B601" s="4"/>
      <c r="C601" s="5"/>
      <c r="D601" s="53"/>
      <c r="E601" s="36"/>
      <c r="F601" s="35"/>
    </row>
    <row r="602" spans="1:6" ht="12.75">
      <c r="A602" s="54"/>
      <c r="B602" s="4"/>
      <c r="C602" s="5"/>
      <c r="D602" s="53"/>
      <c r="E602" s="36"/>
      <c r="F602" s="35"/>
    </row>
    <row r="603" spans="1:6" ht="12.75">
      <c r="A603" s="52"/>
      <c r="B603" s="4"/>
      <c r="C603" s="5"/>
      <c r="D603" s="53"/>
      <c r="E603" s="36"/>
      <c r="F603" s="35"/>
    </row>
    <row r="604" spans="1:6" ht="12.75">
      <c r="A604" s="52"/>
      <c r="B604" s="4"/>
      <c r="C604" s="5"/>
      <c r="D604" s="53"/>
      <c r="E604" s="36"/>
      <c r="F604" s="35"/>
    </row>
    <row r="605" spans="1:6" ht="12.75">
      <c r="A605" s="52"/>
      <c r="B605" s="4"/>
      <c r="C605" s="5"/>
      <c r="D605" s="53"/>
      <c r="E605" s="36"/>
      <c r="F605" s="35"/>
    </row>
    <row r="606" spans="1:6" ht="12.75">
      <c r="A606" s="52"/>
      <c r="B606" s="4"/>
      <c r="C606" s="5"/>
      <c r="D606" s="53"/>
      <c r="E606" s="36"/>
      <c r="F606" s="35"/>
    </row>
    <row r="607" spans="1:6" ht="12.75">
      <c r="A607" s="55"/>
      <c r="B607" s="6"/>
      <c r="C607" s="7"/>
      <c r="D607" s="56"/>
      <c r="E607" s="29"/>
      <c r="F607" s="41">
        <f>SUM('Special levies forecast 13-14'!E599:E606)</f>
        <v>556</v>
      </c>
    </row>
    <row r="608" spans="1:6" ht="12.75">
      <c r="A608" s="57"/>
      <c r="B608" s="8"/>
      <c r="C608" s="9"/>
      <c r="D608" s="58"/>
      <c r="E608" s="38"/>
      <c r="F608" s="39"/>
    </row>
    <row r="609" spans="1:6" ht="12.75">
      <c r="A609" s="54"/>
      <c r="B609" s="4"/>
      <c r="C609" s="5"/>
      <c r="D609" s="53"/>
      <c r="E609" s="36"/>
      <c r="F609" s="35"/>
    </row>
    <row r="610" spans="1:6" ht="12.75">
      <c r="A610" s="52"/>
      <c r="B610" s="4"/>
      <c r="C610" s="5"/>
      <c r="D610" s="53"/>
      <c r="E610" s="28"/>
      <c r="F610" s="44">
        <f>SUM('Special levies forecast 13-14'!E609)</f>
        <v>0</v>
      </c>
    </row>
    <row r="611" spans="1:6" ht="13.5" thickBot="1">
      <c r="A611" s="65"/>
      <c r="B611" s="66"/>
      <c r="C611" s="67"/>
      <c r="D611" s="68"/>
      <c r="E611" s="30"/>
      <c r="F611" s="49"/>
    </row>
    <row r="612" spans="1:6" ht="12.75">
      <c r="A612" s="18">
        <f>COUNT(A3:A611)</f>
        <v>121</v>
      </c>
      <c r="B612" s="19">
        <f>COUNTA(B3:B611)</f>
        <v>0</v>
      </c>
      <c r="C612" s="20">
        <f>COUNTA(C3:C611)</f>
        <v>123</v>
      </c>
      <c r="D612" s="15"/>
      <c r="E612" s="23">
        <f>SUM(E3:E611)</f>
        <v>30365646.16</v>
      </c>
      <c r="F612" s="23">
        <f>SUM(F3:F611)</f>
        <v>30365646.16</v>
      </c>
    </row>
    <row r="613" spans="1:6" ht="12.75">
      <c r="A613" s="20"/>
      <c r="B613" s="20"/>
      <c r="C613" s="10"/>
      <c r="D613" s="10"/>
      <c r="E613" s="10"/>
      <c r="F613" s="20"/>
    </row>
    <row r="614" spans="1:6" ht="12.75">
      <c r="A614" s="20"/>
      <c r="B614" s="20"/>
      <c r="C614" s="10"/>
      <c r="D614" s="10"/>
      <c r="E614" s="10"/>
      <c r="F614" s="20"/>
    </row>
    <row r="615" spans="1:6" ht="12.75">
      <c r="A615" s="20"/>
      <c r="B615" s="20"/>
      <c r="C615" s="10"/>
      <c r="D615" s="10"/>
      <c r="E615" s="10"/>
      <c r="F615" s="20"/>
    </row>
    <row r="616" spans="1:6" ht="12.75">
      <c r="A616" s="20"/>
      <c r="B616" s="20"/>
      <c r="C616" s="10"/>
      <c r="D616" s="10"/>
      <c r="E616" s="10"/>
      <c r="F616" s="20"/>
    </row>
    <row r="617" spans="1:6" ht="12.75">
      <c r="A617" s="20"/>
      <c r="B617" s="24" t="s">
        <v>47</v>
      </c>
      <c r="C617" s="25"/>
      <c r="D617" s="10"/>
      <c r="E617" s="10"/>
      <c r="F617" s="20"/>
    </row>
    <row r="618" spans="1:6" ht="12.75">
      <c r="A618" s="20"/>
      <c r="B618" s="26"/>
      <c r="C618" s="27">
        <f>C612-A612</f>
        <v>2</v>
      </c>
      <c r="D618" s="10"/>
      <c r="E618" s="10"/>
      <c r="F618" s="20"/>
    </row>
    <row r="619" spans="1:6" ht="12.75">
      <c r="A619" s="20"/>
      <c r="B619" s="20"/>
      <c r="C619" s="10"/>
      <c r="D619" s="10"/>
      <c r="E619" s="10"/>
      <c r="F619" s="20"/>
    </row>
    <row r="621" spans="1:6" ht="12.75">
      <c r="A621"/>
      <c r="B621"/>
      <c r="D621" s="2"/>
      <c r="F621"/>
    </row>
    <row r="622" spans="1:6" ht="12.75">
      <c r="A622"/>
      <c r="B622"/>
      <c r="D622" s="2"/>
      <c r="F622"/>
    </row>
    <row r="623" spans="1:6" ht="12.75">
      <c r="A623"/>
      <c r="B623"/>
      <c r="D623" s="2"/>
      <c r="F623"/>
    </row>
    <row r="624" spans="1:6" ht="12.75">
      <c r="A624"/>
      <c r="B624"/>
      <c r="D624" s="2"/>
      <c r="F624"/>
    </row>
    <row r="625" spans="1:6" ht="12.75">
      <c r="A625"/>
      <c r="B625"/>
      <c r="D625" s="2"/>
      <c r="F625"/>
    </row>
    <row r="626" spans="1:6" ht="12.75">
      <c r="A626"/>
      <c r="B626"/>
      <c r="D626" s="2"/>
      <c r="F626"/>
    </row>
    <row r="627" spans="1:6" ht="12.75">
      <c r="A627"/>
      <c r="B627"/>
      <c r="D627" s="2"/>
      <c r="F627"/>
    </row>
    <row r="628" spans="1:6" ht="12.75">
      <c r="A628"/>
      <c r="B628"/>
      <c r="D628" s="2"/>
      <c r="F628"/>
    </row>
    <row r="629" spans="1:6" ht="12.75">
      <c r="A629"/>
      <c r="B629"/>
      <c r="D629" s="2"/>
      <c r="F629"/>
    </row>
    <row r="630" spans="1:6" ht="12.75">
      <c r="A630"/>
      <c r="B630"/>
      <c r="D630" s="2"/>
      <c r="F630"/>
    </row>
    <row r="631" spans="1:6" ht="12.75">
      <c r="A631"/>
      <c r="B631"/>
      <c r="D631" s="2"/>
      <c r="F631"/>
    </row>
    <row r="632" spans="1:6" ht="12.75">
      <c r="A632"/>
      <c r="B632"/>
      <c r="D632" s="2"/>
      <c r="F632"/>
    </row>
    <row r="633" spans="1:6" ht="12.75">
      <c r="A633"/>
      <c r="B633"/>
      <c r="D633" s="2"/>
      <c r="F633"/>
    </row>
    <row r="634" spans="1:6" ht="12.75">
      <c r="A634"/>
      <c r="B634"/>
      <c r="D634" s="2"/>
      <c r="F634"/>
    </row>
    <row r="635" spans="1:6" ht="12.75">
      <c r="A635"/>
      <c r="B635"/>
      <c r="D635" s="2"/>
      <c r="F635"/>
    </row>
    <row r="636" spans="1:6" ht="12.75">
      <c r="A636"/>
      <c r="B636"/>
      <c r="D636" s="2"/>
      <c r="F636"/>
    </row>
    <row r="637" spans="1:6" ht="12.75">
      <c r="A637"/>
      <c r="B637"/>
      <c r="D637" s="2"/>
      <c r="F63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&amp;CIDB Total 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8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" sqref="F2"/>
    </sheetView>
  </sheetViews>
  <sheetFormatPr defaultColWidth="9.140625" defaultRowHeight="12.75"/>
  <cols>
    <col min="1" max="1" width="10.140625" style="0" bestFit="1" customWidth="1"/>
    <col min="3" max="3" width="41.140625" style="0" bestFit="1" customWidth="1"/>
    <col min="4" max="4" width="15.140625" style="0" customWidth="1"/>
    <col min="6" max="6" width="10.7109375" style="231" customWidth="1"/>
    <col min="8" max="8" width="9.140625" style="231" customWidth="1"/>
  </cols>
  <sheetData>
    <row r="1" spans="1:21" ht="13.5" thickBot="1">
      <c r="A1" s="311" t="s">
        <v>90</v>
      </c>
      <c r="B1" s="312"/>
      <c r="C1" s="313"/>
      <c r="D1" s="169" t="s">
        <v>95</v>
      </c>
      <c r="E1" s="170" t="s">
        <v>323</v>
      </c>
      <c r="F1" s="237" t="s">
        <v>96</v>
      </c>
      <c r="G1" s="191"/>
      <c r="H1" s="226" t="s">
        <v>97</v>
      </c>
      <c r="I1" s="172"/>
      <c r="J1" s="172"/>
      <c r="K1" s="171"/>
      <c r="L1" s="173" t="s">
        <v>98</v>
      </c>
      <c r="M1" s="173"/>
      <c r="N1" s="173"/>
      <c r="O1" s="173"/>
      <c r="P1" s="173"/>
      <c r="Q1" s="173"/>
      <c r="R1" s="173"/>
      <c r="S1" s="173"/>
      <c r="T1" s="173"/>
      <c r="U1" s="174"/>
    </row>
    <row r="2" spans="1:21" ht="25.5">
      <c r="A2" s="74" t="s">
        <v>46</v>
      </c>
      <c r="B2" s="75" t="s">
        <v>0</v>
      </c>
      <c r="C2" s="76" t="s">
        <v>110</v>
      </c>
      <c r="D2" s="199">
        <v>1</v>
      </c>
      <c r="E2" s="200">
        <v>2</v>
      </c>
      <c r="F2" s="238">
        <v>3</v>
      </c>
      <c r="G2" s="201">
        <v>4</v>
      </c>
      <c r="H2" s="227">
        <v>5</v>
      </c>
      <c r="I2" s="192">
        <v>6</v>
      </c>
      <c r="J2" s="192">
        <v>7</v>
      </c>
      <c r="K2" s="202">
        <v>8</v>
      </c>
      <c r="L2" s="193">
        <v>9</v>
      </c>
      <c r="M2" s="193">
        <v>10</v>
      </c>
      <c r="N2" s="193">
        <v>11</v>
      </c>
      <c r="O2" s="193">
        <v>12</v>
      </c>
      <c r="P2" s="193">
        <v>13</v>
      </c>
      <c r="Q2" s="193">
        <v>14</v>
      </c>
      <c r="R2" s="193">
        <v>15</v>
      </c>
      <c r="S2" s="193">
        <v>16</v>
      </c>
      <c r="T2" s="193">
        <v>17</v>
      </c>
      <c r="U2" s="203">
        <v>18</v>
      </c>
    </row>
    <row r="3" spans="1:21" ht="12.75">
      <c r="A3" s="101">
        <v>41480</v>
      </c>
      <c r="B3" s="104"/>
      <c r="C3" s="83" t="s">
        <v>87</v>
      </c>
      <c r="D3" s="166" t="s">
        <v>261</v>
      </c>
      <c r="E3" s="166" t="s">
        <v>261</v>
      </c>
      <c r="F3" s="229" t="s">
        <v>329</v>
      </c>
      <c r="G3" s="166" t="s">
        <v>324</v>
      </c>
      <c r="H3" s="228">
        <v>29</v>
      </c>
      <c r="I3" s="166" t="s">
        <v>261</v>
      </c>
      <c r="J3" s="166" t="s">
        <v>261</v>
      </c>
      <c r="K3" s="166" t="s">
        <v>261</v>
      </c>
      <c r="L3" s="166" t="s">
        <v>261</v>
      </c>
      <c r="M3" s="166" t="s">
        <v>261</v>
      </c>
      <c r="N3" s="166" t="s">
        <v>261</v>
      </c>
      <c r="O3" s="166" t="s">
        <v>261</v>
      </c>
      <c r="P3" s="166" t="s">
        <v>324</v>
      </c>
      <c r="Q3" s="166" t="s">
        <v>261</v>
      </c>
      <c r="R3" s="166" t="s">
        <v>261</v>
      </c>
      <c r="S3" s="166" t="s">
        <v>324</v>
      </c>
      <c r="T3" s="166" t="s">
        <v>261</v>
      </c>
      <c r="U3" s="166" t="s">
        <v>324</v>
      </c>
    </row>
    <row r="4" spans="1:21" ht="12.75">
      <c r="A4" s="101">
        <v>41480</v>
      </c>
      <c r="B4" s="104"/>
      <c r="C4" s="83" t="s">
        <v>8</v>
      </c>
      <c r="D4" s="204" t="s">
        <v>261</v>
      </c>
      <c r="E4" s="204" t="s">
        <v>261</v>
      </c>
      <c r="F4" s="228" t="s">
        <v>329</v>
      </c>
      <c r="G4" s="204" t="s">
        <v>261</v>
      </c>
      <c r="H4" s="228">
        <v>27</v>
      </c>
      <c r="I4" s="204" t="s">
        <v>261</v>
      </c>
      <c r="J4" s="204" t="s">
        <v>261</v>
      </c>
      <c r="K4" s="204" t="s">
        <v>261</v>
      </c>
      <c r="L4" s="204" t="s">
        <v>261</v>
      </c>
      <c r="M4" s="204" t="s">
        <v>261</v>
      </c>
      <c r="N4" s="204" t="s">
        <v>261</v>
      </c>
      <c r="O4" s="204" t="s">
        <v>261</v>
      </c>
      <c r="P4" s="204" t="s">
        <v>261</v>
      </c>
      <c r="Q4" s="204" t="s">
        <v>261</v>
      </c>
      <c r="R4" s="204" t="s">
        <v>261</v>
      </c>
      <c r="S4" s="204" t="s">
        <v>324</v>
      </c>
      <c r="T4" s="204" t="s">
        <v>261</v>
      </c>
      <c r="U4" s="204" t="s">
        <v>324</v>
      </c>
    </row>
    <row r="5" spans="1:21" ht="12.75">
      <c r="A5" s="101">
        <v>41473</v>
      </c>
      <c r="B5" s="104"/>
      <c r="C5" s="83" t="s">
        <v>139</v>
      </c>
      <c r="D5" s="302" t="s">
        <v>261</v>
      </c>
      <c r="E5" s="166" t="s">
        <v>261</v>
      </c>
      <c r="F5" s="229" t="s">
        <v>352</v>
      </c>
      <c r="G5" s="166" t="s">
        <v>261</v>
      </c>
      <c r="H5" s="229">
        <v>17</v>
      </c>
      <c r="I5" s="166" t="s">
        <v>261</v>
      </c>
      <c r="J5" s="166" t="s">
        <v>261</v>
      </c>
      <c r="K5" s="166" t="s">
        <v>324</v>
      </c>
      <c r="L5" s="166" t="s">
        <v>261</v>
      </c>
      <c r="M5" s="166" t="s">
        <v>261</v>
      </c>
      <c r="N5" s="166" t="s">
        <v>261</v>
      </c>
      <c r="O5" s="166" t="s">
        <v>261</v>
      </c>
      <c r="P5" s="166" t="s">
        <v>261</v>
      </c>
      <c r="Q5" s="166" t="s">
        <v>261</v>
      </c>
      <c r="R5" s="166" t="s">
        <v>261</v>
      </c>
      <c r="S5" s="166" t="s">
        <v>261</v>
      </c>
      <c r="T5" s="166" t="s">
        <v>261</v>
      </c>
      <c r="U5" s="166" t="s">
        <v>261</v>
      </c>
    </row>
    <row r="6" spans="1:21" ht="12.75">
      <c r="A6" s="101">
        <v>41487</v>
      </c>
      <c r="B6" s="104"/>
      <c r="C6" s="83" t="s">
        <v>140</v>
      </c>
      <c r="D6" s="166" t="s">
        <v>261</v>
      </c>
      <c r="E6" s="166" t="s">
        <v>261</v>
      </c>
      <c r="F6" s="229" t="s">
        <v>351</v>
      </c>
      <c r="G6" s="166" t="s">
        <v>261</v>
      </c>
      <c r="H6" s="228">
        <v>27</v>
      </c>
      <c r="I6" s="166" t="s">
        <v>324</v>
      </c>
      <c r="J6" s="166" t="s">
        <v>261</v>
      </c>
      <c r="K6" s="166" t="s">
        <v>324</v>
      </c>
      <c r="L6" s="166" t="s">
        <v>261</v>
      </c>
      <c r="M6" s="166" t="s">
        <v>261</v>
      </c>
      <c r="N6" s="166" t="s">
        <v>261</v>
      </c>
      <c r="O6" s="166" t="s">
        <v>261</v>
      </c>
      <c r="P6" s="166" t="s">
        <v>261</v>
      </c>
      <c r="Q6" s="166" t="s">
        <v>261</v>
      </c>
      <c r="R6" s="166" t="s">
        <v>261</v>
      </c>
      <c r="S6" s="166" t="s">
        <v>261</v>
      </c>
      <c r="T6" s="166" t="s">
        <v>261</v>
      </c>
      <c r="U6" s="166" t="s">
        <v>261</v>
      </c>
    </row>
    <row r="7" spans="1:21" ht="12.75">
      <c r="A7" s="101">
        <v>41516</v>
      </c>
      <c r="B7" s="104"/>
      <c r="C7" s="83" t="s">
        <v>141</v>
      </c>
      <c r="D7" s="204" t="s">
        <v>261</v>
      </c>
      <c r="E7" s="204" t="s">
        <v>261</v>
      </c>
      <c r="F7" s="228" t="s">
        <v>326</v>
      </c>
      <c r="G7" s="204" t="s">
        <v>261</v>
      </c>
      <c r="H7" s="228">
        <v>57</v>
      </c>
      <c r="I7" s="204" t="s">
        <v>261</v>
      </c>
      <c r="J7" s="204" t="s">
        <v>261</v>
      </c>
      <c r="K7" s="204" t="s">
        <v>261</v>
      </c>
      <c r="L7" s="204" t="s">
        <v>261</v>
      </c>
      <c r="M7" s="204" t="s">
        <v>261</v>
      </c>
      <c r="N7" s="204" t="s">
        <v>261</v>
      </c>
      <c r="O7" s="204" t="s">
        <v>261</v>
      </c>
      <c r="P7" s="204" t="s">
        <v>261</v>
      </c>
      <c r="Q7" s="204" t="s">
        <v>261</v>
      </c>
      <c r="R7" s="204" t="s">
        <v>261</v>
      </c>
      <c r="S7" s="204" t="s">
        <v>261</v>
      </c>
      <c r="T7" s="204" t="s">
        <v>261</v>
      </c>
      <c r="U7" s="204" t="s">
        <v>261</v>
      </c>
    </row>
    <row r="8" spans="1:21" ht="12.75">
      <c r="A8" s="101">
        <v>41521</v>
      </c>
      <c r="B8" s="104"/>
      <c r="C8" s="83" t="s">
        <v>195</v>
      </c>
      <c r="D8" s="204" t="s">
        <v>261</v>
      </c>
      <c r="E8" s="204" t="s">
        <v>261</v>
      </c>
      <c r="F8" s="228" t="s">
        <v>326</v>
      </c>
      <c r="G8" s="204" t="s">
        <v>261</v>
      </c>
      <c r="H8" s="228">
        <v>25</v>
      </c>
      <c r="I8" s="204" t="s">
        <v>261</v>
      </c>
      <c r="J8" s="204" t="s">
        <v>261</v>
      </c>
      <c r="K8" s="204" t="s">
        <v>261</v>
      </c>
      <c r="L8" s="204" t="s">
        <v>261</v>
      </c>
      <c r="M8" s="204" t="s">
        <v>261</v>
      </c>
      <c r="N8" s="204" t="s">
        <v>261</v>
      </c>
      <c r="O8" s="204" t="s">
        <v>261</v>
      </c>
      <c r="P8" s="204" t="s">
        <v>261</v>
      </c>
      <c r="Q8" s="204" t="s">
        <v>261</v>
      </c>
      <c r="R8" s="204" t="s">
        <v>261</v>
      </c>
      <c r="S8" s="204" t="s">
        <v>261</v>
      </c>
      <c r="T8" s="204" t="s">
        <v>261</v>
      </c>
      <c r="U8" s="204" t="s">
        <v>261</v>
      </c>
    </row>
    <row r="9" spans="1:21" ht="12.75">
      <c r="A9" s="101">
        <v>41473</v>
      </c>
      <c r="B9" s="104"/>
      <c r="C9" s="83" t="s">
        <v>142</v>
      </c>
      <c r="D9" s="166" t="s">
        <v>261</v>
      </c>
      <c r="E9" s="166" t="s">
        <v>261</v>
      </c>
      <c r="F9" s="229" t="s">
        <v>352</v>
      </c>
      <c r="G9" s="166" t="s">
        <v>261</v>
      </c>
      <c r="H9" s="228">
        <v>25</v>
      </c>
      <c r="I9" s="166" t="s">
        <v>261</v>
      </c>
      <c r="J9" s="166" t="s">
        <v>261</v>
      </c>
      <c r="K9" s="166" t="s">
        <v>324</v>
      </c>
      <c r="L9" s="166" t="s">
        <v>261</v>
      </c>
      <c r="M9" s="166" t="s">
        <v>261</v>
      </c>
      <c r="N9" s="166" t="s">
        <v>261</v>
      </c>
      <c r="O9" s="166" t="s">
        <v>261</v>
      </c>
      <c r="P9" s="166" t="s">
        <v>261</v>
      </c>
      <c r="Q9" s="166" t="s">
        <v>261</v>
      </c>
      <c r="R9" s="166" t="s">
        <v>261</v>
      </c>
      <c r="S9" s="166" t="s">
        <v>261</v>
      </c>
      <c r="T9" s="166" t="s">
        <v>261</v>
      </c>
      <c r="U9" s="166" t="s">
        <v>261</v>
      </c>
    </row>
    <row r="10" spans="1:21" ht="12.75">
      <c r="A10" s="101">
        <v>41495</v>
      </c>
      <c r="B10" s="104"/>
      <c r="C10" s="83" t="s">
        <v>143</v>
      </c>
      <c r="D10" s="166" t="s">
        <v>261</v>
      </c>
      <c r="E10" s="166" t="s">
        <v>261</v>
      </c>
      <c r="F10" s="228" t="s">
        <v>413</v>
      </c>
      <c r="G10" s="166" t="s">
        <v>261</v>
      </c>
      <c r="H10" s="228">
        <v>11</v>
      </c>
      <c r="I10" s="166" t="s">
        <v>324</v>
      </c>
      <c r="J10" s="166" t="s">
        <v>261</v>
      </c>
      <c r="K10" s="166" t="s">
        <v>324</v>
      </c>
      <c r="L10" s="166" t="s">
        <v>261</v>
      </c>
      <c r="M10" s="166" t="s">
        <v>261</v>
      </c>
      <c r="N10" s="166" t="s">
        <v>261</v>
      </c>
      <c r="O10" s="166" t="s">
        <v>261</v>
      </c>
      <c r="P10" s="166" t="s">
        <v>261</v>
      </c>
      <c r="Q10" s="166" t="s">
        <v>261</v>
      </c>
      <c r="R10" s="166" t="s">
        <v>261</v>
      </c>
      <c r="S10" s="166" t="s">
        <v>261</v>
      </c>
      <c r="T10" s="166" t="s">
        <v>261</v>
      </c>
      <c r="U10" s="166" t="s">
        <v>261</v>
      </c>
    </row>
    <row r="11" spans="1:21" ht="12.75">
      <c r="A11" s="101">
        <v>41480</v>
      </c>
      <c r="B11" s="104"/>
      <c r="C11" s="83" t="s">
        <v>9</v>
      </c>
      <c r="D11" s="166" t="s">
        <v>261</v>
      </c>
      <c r="E11" s="166" t="s">
        <v>261</v>
      </c>
      <c r="F11" s="229" t="s">
        <v>329</v>
      </c>
      <c r="G11" s="166" t="s">
        <v>324</v>
      </c>
      <c r="H11" s="228">
        <v>25</v>
      </c>
      <c r="I11" s="166" t="s">
        <v>261</v>
      </c>
      <c r="J11" s="166" t="s">
        <v>261</v>
      </c>
      <c r="K11" s="166" t="s">
        <v>261</v>
      </c>
      <c r="L11" s="166" t="s">
        <v>261</v>
      </c>
      <c r="M11" s="166" t="s">
        <v>261</v>
      </c>
      <c r="N11" s="166" t="s">
        <v>261</v>
      </c>
      <c r="O11" s="166" t="s">
        <v>261</v>
      </c>
      <c r="P11" s="166" t="s">
        <v>261</v>
      </c>
      <c r="Q11" s="166" t="s">
        <v>261</v>
      </c>
      <c r="R11" s="166" t="s">
        <v>261</v>
      </c>
      <c r="S11" s="166" t="s">
        <v>324</v>
      </c>
      <c r="T11" s="166" t="s">
        <v>261</v>
      </c>
      <c r="U11" s="166" t="s">
        <v>324</v>
      </c>
    </row>
    <row r="12" spans="1:21" ht="12.75">
      <c r="A12" s="101">
        <v>41487</v>
      </c>
      <c r="B12" s="104"/>
      <c r="C12" s="83" t="s">
        <v>10</v>
      </c>
      <c r="D12" s="166" t="s">
        <v>261</v>
      </c>
      <c r="E12" s="166" t="s">
        <v>261</v>
      </c>
      <c r="F12" s="229" t="s">
        <v>351</v>
      </c>
      <c r="G12" s="166" t="s">
        <v>261</v>
      </c>
      <c r="H12" s="228">
        <v>19</v>
      </c>
      <c r="I12" s="166" t="s">
        <v>324</v>
      </c>
      <c r="J12" s="166" t="s">
        <v>261</v>
      </c>
      <c r="K12" s="166" t="s">
        <v>324</v>
      </c>
      <c r="L12" s="166" t="s">
        <v>261</v>
      </c>
      <c r="M12" s="166" t="s">
        <v>261</v>
      </c>
      <c r="N12" s="166" t="s">
        <v>261</v>
      </c>
      <c r="O12" s="166" t="s">
        <v>261</v>
      </c>
      <c r="P12" s="166" t="s">
        <v>261</v>
      </c>
      <c r="Q12" s="166" t="s">
        <v>261</v>
      </c>
      <c r="R12" s="166" t="s">
        <v>261</v>
      </c>
      <c r="S12" s="166" t="s">
        <v>261</v>
      </c>
      <c r="T12" s="166" t="s">
        <v>261</v>
      </c>
      <c r="U12" s="166" t="s">
        <v>261</v>
      </c>
    </row>
    <row r="13" spans="1:21" ht="12.75">
      <c r="A13" s="101">
        <v>41456</v>
      </c>
      <c r="B13" s="104"/>
      <c r="C13" s="83" t="s">
        <v>2</v>
      </c>
      <c r="D13" s="204" t="s">
        <v>261</v>
      </c>
      <c r="E13" s="204" t="s">
        <v>261</v>
      </c>
      <c r="F13" s="228" t="s">
        <v>326</v>
      </c>
      <c r="G13" s="204" t="s">
        <v>261</v>
      </c>
      <c r="H13" s="228">
        <v>21</v>
      </c>
      <c r="I13" s="204" t="s">
        <v>261</v>
      </c>
      <c r="J13" s="204" t="s">
        <v>261</v>
      </c>
      <c r="K13" s="204" t="s">
        <v>261</v>
      </c>
      <c r="L13" s="204" t="s">
        <v>261</v>
      </c>
      <c r="M13" s="204" t="s">
        <v>261</v>
      </c>
      <c r="N13" s="204" t="s">
        <v>261</v>
      </c>
      <c r="O13" s="204" t="s">
        <v>261</v>
      </c>
      <c r="P13" s="204" t="s">
        <v>261</v>
      </c>
      <c r="Q13" s="204" t="s">
        <v>261</v>
      </c>
      <c r="R13" s="204" t="s">
        <v>261</v>
      </c>
      <c r="S13" s="204" t="s">
        <v>261</v>
      </c>
      <c r="T13" s="204" t="s">
        <v>261</v>
      </c>
      <c r="U13" s="204" t="s">
        <v>261</v>
      </c>
    </row>
    <row r="14" spans="1:21" ht="12.75">
      <c r="A14" s="101">
        <v>41495</v>
      </c>
      <c r="B14" s="104"/>
      <c r="C14" s="83" t="s">
        <v>144</v>
      </c>
      <c r="D14" s="204" t="s">
        <v>261</v>
      </c>
      <c r="E14" s="204" t="s">
        <v>261</v>
      </c>
      <c r="F14" s="228" t="s">
        <v>413</v>
      </c>
      <c r="G14" s="204" t="s">
        <v>261</v>
      </c>
      <c r="H14" s="228">
        <v>8</v>
      </c>
      <c r="I14" s="204" t="s">
        <v>324</v>
      </c>
      <c r="J14" s="204" t="s">
        <v>261</v>
      </c>
      <c r="K14" s="204" t="s">
        <v>324</v>
      </c>
      <c r="L14" s="204" t="s">
        <v>261</v>
      </c>
      <c r="M14" s="204" t="s">
        <v>261</v>
      </c>
      <c r="N14" s="204" t="s">
        <v>261</v>
      </c>
      <c r="O14" s="204" t="s">
        <v>261</v>
      </c>
      <c r="P14" s="204" t="s">
        <v>261</v>
      </c>
      <c r="Q14" s="204" t="s">
        <v>261</v>
      </c>
      <c r="R14" s="204" t="s">
        <v>261</v>
      </c>
      <c r="S14" s="204" t="s">
        <v>261</v>
      </c>
      <c r="T14" s="204" t="s">
        <v>261</v>
      </c>
      <c r="U14" s="204" t="s">
        <v>261</v>
      </c>
    </row>
    <row r="15" spans="1:22" ht="12.75">
      <c r="A15" s="101">
        <v>41519</v>
      </c>
      <c r="B15" s="104"/>
      <c r="C15" s="83" t="s">
        <v>40</v>
      </c>
      <c r="D15" s="204" t="s">
        <v>261</v>
      </c>
      <c r="E15" s="204" t="s">
        <v>261</v>
      </c>
      <c r="F15" s="228" t="s">
        <v>335</v>
      </c>
      <c r="G15" s="204" t="s">
        <v>261</v>
      </c>
      <c r="H15" s="228">
        <v>10</v>
      </c>
      <c r="I15" s="204" t="s">
        <v>324</v>
      </c>
      <c r="J15" s="204" t="s">
        <v>261</v>
      </c>
      <c r="K15" s="204" t="s">
        <v>324</v>
      </c>
      <c r="L15" s="204" t="s">
        <v>324</v>
      </c>
      <c r="M15" s="204" t="s">
        <v>324</v>
      </c>
      <c r="N15" s="204" t="s">
        <v>324</v>
      </c>
      <c r="O15" s="204" t="s">
        <v>261</v>
      </c>
      <c r="P15" s="204" t="s">
        <v>324</v>
      </c>
      <c r="Q15" s="204" t="s">
        <v>324</v>
      </c>
      <c r="R15" s="204" t="s">
        <v>324</v>
      </c>
      <c r="S15" s="204" t="s">
        <v>324</v>
      </c>
      <c r="T15" s="204" t="s">
        <v>324</v>
      </c>
      <c r="U15" s="204" t="s">
        <v>324</v>
      </c>
      <c r="V15" s="206"/>
    </row>
    <row r="16" spans="1:21" ht="12.75">
      <c r="A16" s="101">
        <v>41514</v>
      </c>
      <c r="B16" s="104"/>
      <c r="C16" s="83" t="s">
        <v>145</v>
      </c>
      <c r="D16" s="204" t="s">
        <v>261</v>
      </c>
      <c r="E16" s="204" t="s">
        <v>261</v>
      </c>
      <c r="F16" s="228" t="s">
        <v>326</v>
      </c>
      <c r="G16" s="204" t="s">
        <v>261</v>
      </c>
      <c r="H16" s="228">
        <v>39</v>
      </c>
      <c r="I16" s="204" t="s">
        <v>261</v>
      </c>
      <c r="J16" s="204" t="s">
        <v>261</v>
      </c>
      <c r="K16" s="204" t="s">
        <v>261</v>
      </c>
      <c r="L16" s="204" t="s">
        <v>261</v>
      </c>
      <c r="M16" s="204" t="s">
        <v>261</v>
      </c>
      <c r="N16" s="204" t="s">
        <v>261</v>
      </c>
      <c r="O16" s="204" t="s">
        <v>261</v>
      </c>
      <c r="P16" s="204" t="s">
        <v>261</v>
      </c>
      <c r="Q16" s="204" t="s">
        <v>261</v>
      </c>
      <c r="R16" s="204" t="s">
        <v>261</v>
      </c>
      <c r="S16" s="204" t="s">
        <v>261</v>
      </c>
      <c r="T16" s="204" t="s">
        <v>261</v>
      </c>
      <c r="U16" s="204" t="s">
        <v>261</v>
      </c>
    </row>
    <row r="17" spans="1:21" ht="12.75">
      <c r="A17" s="101">
        <v>41473</v>
      </c>
      <c r="B17" s="104"/>
      <c r="C17" s="83" t="s">
        <v>146</v>
      </c>
      <c r="D17" s="166" t="s">
        <v>261</v>
      </c>
      <c r="E17" s="166" t="s">
        <v>261</v>
      </c>
      <c r="F17" s="229" t="s">
        <v>352</v>
      </c>
      <c r="G17" s="166" t="s">
        <v>261</v>
      </c>
      <c r="H17" s="228">
        <v>25</v>
      </c>
      <c r="I17" s="166" t="s">
        <v>261</v>
      </c>
      <c r="J17" s="166" t="s">
        <v>261</v>
      </c>
      <c r="K17" s="166" t="s">
        <v>324</v>
      </c>
      <c r="L17" s="166" t="s">
        <v>261</v>
      </c>
      <c r="M17" s="166" t="s">
        <v>261</v>
      </c>
      <c r="N17" s="166" t="s">
        <v>261</v>
      </c>
      <c r="O17" s="166" t="s">
        <v>261</v>
      </c>
      <c r="P17" s="166" t="s">
        <v>261</v>
      </c>
      <c r="Q17" s="166" t="s">
        <v>261</v>
      </c>
      <c r="R17" s="166" t="s">
        <v>261</v>
      </c>
      <c r="S17" s="166" t="s">
        <v>261</v>
      </c>
      <c r="T17" s="166" t="s">
        <v>261</v>
      </c>
      <c r="U17" s="166" t="s">
        <v>261</v>
      </c>
    </row>
    <row r="18" spans="1:21" ht="12.75">
      <c r="A18" s="101">
        <v>41493</v>
      </c>
      <c r="B18" s="104"/>
      <c r="C18" s="83" t="s">
        <v>147</v>
      </c>
      <c r="D18" s="166" t="s">
        <v>261</v>
      </c>
      <c r="E18" s="166" t="s">
        <v>261</v>
      </c>
      <c r="F18" s="229" t="s">
        <v>325</v>
      </c>
      <c r="G18" s="166" t="s">
        <v>261</v>
      </c>
      <c r="H18" s="229">
        <v>15</v>
      </c>
      <c r="I18" s="166" t="s">
        <v>261</v>
      </c>
      <c r="J18" s="166" t="s">
        <v>261</v>
      </c>
      <c r="K18" s="166" t="s">
        <v>324</v>
      </c>
      <c r="L18" s="166" t="s">
        <v>261</v>
      </c>
      <c r="M18" s="166" t="s">
        <v>261</v>
      </c>
      <c r="N18" s="166" t="s">
        <v>261</v>
      </c>
      <c r="O18" s="166" t="s">
        <v>261</v>
      </c>
      <c r="P18" s="166" t="s">
        <v>261</v>
      </c>
      <c r="Q18" s="166" t="s">
        <v>261</v>
      </c>
      <c r="R18" s="166" t="s">
        <v>261</v>
      </c>
      <c r="S18" s="166" t="s">
        <v>261</v>
      </c>
      <c r="T18" s="166" t="s">
        <v>261</v>
      </c>
      <c r="U18" s="166" t="s">
        <v>261</v>
      </c>
    </row>
    <row r="19" spans="1:21" ht="12.75">
      <c r="A19" s="101">
        <v>41493</v>
      </c>
      <c r="B19" s="104"/>
      <c r="C19" s="83" t="s">
        <v>148</v>
      </c>
      <c r="D19" s="204" t="s">
        <v>261</v>
      </c>
      <c r="E19" s="204" t="s">
        <v>261</v>
      </c>
      <c r="F19" s="228" t="s">
        <v>325</v>
      </c>
      <c r="G19" s="204" t="s">
        <v>261</v>
      </c>
      <c r="H19" s="228">
        <v>11</v>
      </c>
      <c r="I19" s="204" t="s">
        <v>261</v>
      </c>
      <c r="J19" s="204" t="s">
        <v>261</v>
      </c>
      <c r="K19" s="204" t="s">
        <v>324</v>
      </c>
      <c r="L19" s="204" t="s">
        <v>261</v>
      </c>
      <c r="M19" s="204" t="s">
        <v>261</v>
      </c>
      <c r="N19" s="204" t="s">
        <v>261</v>
      </c>
      <c r="O19" s="204" t="s">
        <v>261</v>
      </c>
      <c r="P19" s="204" t="s">
        <v>324</v>
      </c>
      <c r="Q19" s="204" t="s">
        <v>261</v>
      </c>
      <c r="R19" s="204" t="s">
        <v>261</v>
      </c>
      <c r="S19" s="204" t="s">
        <v>261</v>
      </c>
      <c r="T19" s="204" t="s">
        <v>261</v>
      </c>
      <c r="U19" s="204" t="s">
        <v>261</v>
      </c>
    </row>
    <row r="20" spans="1:21" ht="12.75">
      <c r="A20" s="101">
        <v>41495</v>
      </c>
      <c r="B20" s="104"/>
      <c r="C20" s="83" t="s">
        <v>149</v>
      </c>
      <c r="D20" s="166" t="s">
        <v>261</v>
      </c>
      <c r="E20" s="166" t="s">
        <v>261</v>
      </c>
      <c r="F20" s="228" t="s">
        <v>413</v>
      </c>
      <c r="G20" s="166" t="s">
        <v>261</v>
      </c>
      <c r="H20" s="228">
        <v>11</v>
      </c>
      <c r="I20" s="166" t="s">
        <v>324</v>
      </c>
      <c r="J20" s="166" t="s">
        <v>261</v>
      </c>
      <c r="K20" s="166" t="s">
        <v>324</v>
      </c>
      <c r="L20" s="166" t="s">
        <v>261</v>
      </c>
      <c r="M20" s="166" t="s">
        <v>261</v>
      </c>
      <c r="N20" s="166" t="s">
        <v>261</v>
      </c>
      <c r="O20" s="166" t="s">
        <v>261</v>
      </c>
      <c r="P20" s="166" t="s">
        <v>261</v>
      </c>
      <c r="Q20" s="166" t="s">
        <v>261</v>
      </c>
      <c r="R20" s="166" t="s">
        <v>261</v>
      </c>
      <c r="S20" s="166" t="s">
        <v>261</v>
      </c>
      <c r="T20" s="166" t="s">
        <v>261</v>
      </c>
      <c r="U20" s="166" t="s">
        <v>261</v>
      </c>
    </row>
    <row r="21" spans="1:21" ht="12.75">
      <c r="A21" s="101">
        <v>41495</v>
      </c>
      <c r="B21" s="104"/>
      <c r="C21" s="83" t="s">
        <v>150</v>
      </c>
      <c r="D21" s="166" t="s">
        <v>261</v>
      </c>
      <c r="E21" s="166" t="s">
        <v>261</v>
      </c>
      <c r="F21" s="228" t="s">
        <v>413</v>
      </c>
      <c r="G21" s="166" t="s">
        <v>261</v>
      </c>
      <c r="H21" s="228">
        <v>11</v>
      </c>
      <c r="I21" s="166" t="s">
        <v>324</v>
      </c>
      <c r="J21" s="166" t="s">
        <v>261</v>
      </c>
      <c r="K21" s="166" t="s">
        <v>324</v>
      </c>
      <c r="L21" s="166" t="s">
        <v>261</v>
      </c>
      <c r="M21" s="166" t="s">
        <v>261</v>
      </c>
      <c r="N21" s="166" t="s">
        <v>261</v>
      </c>
      <c r="O21" s="166" t="s">
        <v>261</v>
      </c>
      <c r="P21" s="166" t="s">
        <v>261</v>
      </c>
      <c r="Q21" s="166" t="s">
        <v>261</v>
      </c>
      <c r="R21" s="166" t="s">
        <v>261</v>
      </c>
      <c r="S21" s="166" t="s">
        <v>261</v>
      </c>
      <c r="T21" s="166" t="s">
        <v>261</v>
      </c>
      <c r="U21" s="166" t="s">
        <v>261</v>
      </c>
    </row>
    <row r="22" spans="1:21" ht="12.75">
      <c r="A22" s="101">
        <v>41515</v>
      </c>
      <c r="B22" s="104"/>
      <c r="C22" s="83" t="s">
        <v>151</v>
      </c>
      <c r="D22" s="204" t="s">
        <v>261</v>
      </c>
      <c r="E22" s="204" t="s">
        <v>261</v>
      </c>
      <c r="F22" s="228" t="s">
        <v>353</v>
      </c>
      <c r="G22" s="204" t="s">
        <v>261</v>
      </c>
      <c r="H22" s="228">
        <v>11</v>
      </c>
      <c r="I22" s="204" t="s">
        <v>324</v>
      </c>
      <c r="J22" s="204" t="s">
        <v>261</v>
      </c>
      <c r="K22" s="204" t="s">
        <v>324</v>
      </c>
      <c r="L22" s="204" t="s">
        <v>261</v>
      </c>
      <c r="M22" s="204" t="s">
        <v>261</v>
      </c>
      <c r="N22" s="204" t="s">
        <v>324</v>
      </c>
      <c r="O22" s="204" t="s">
        <v>261</v>
      </c>
      <c r="P22" s="204" t="s">
        <v>261</v>
      </c>
      <c r="Q22" s="204" t="s">
        <v>261</v>
      </c>
      <c r="R22" s="204" t="s">
        <v>261</v>
      </c>
      <c r="S22" s="204" t="s">
        <v>261</v>
      </c>
      <c r="T22" s="204" t="s">
        <v>261</v>
      </c>
      <c r="U22" s="204" t="s">
        <v>261</v>
      </c>
    </row>
    <row r="23" spans="1:21" ht="12.75">
      <c r="A23" s="101">
        <v>41519</v>
      </c>
      <c r="B23" s="104"/>
      <c r="C23" s="83" t="s">
        <v>30</v>
      </c>
      <c r="D23" s="204" t="s">
        <v>324</v>
      </c>
      <c r="E23" s="204" t="s">
        <v>324</v>
      </c>
      <c r="F23" s="228" t="s">
        <v>352</v>
      </c>
      <c r="G23" s="204" t="s">
        <v>261</v>
      </c>
      <c r="H23" s="228"/>
      <c r="I23" s="204" t="s">
        <v>324</v>
      </c>
      <c r="J23" s="204" t="s">
        <v>324</v>
      </c>
      <c r="K23" s="204" t="s">
        <v>324</v>
      </c>
      <c r="L23" s="204" t="s">
        <v>324</v>
      </c>
      <c r="M23" s="204" t="s">
        <v>324</v>
      </c>
      <c r="N23" s="204" t="s">
        <v>324</v>
      </c>
      <c r="O23" s="204" t="s">
        <v>324</v>
      </c>
      <c r="P23" s="204" t="s">
        <v>324</v>
      </c>
      <c r="Q23" s="204" t="s">
        <v>324</v>
      </c>
      <c r="R23" s="204" t="s">
        <v>324</v>
      </c>
      <c r="S23" s="204" t="s">
        <v>261</v>
      </c>
      <c r="T23" s="204" t="s">
        <v>261</v>
      </c>
      <c r="U23" s="204" t="s">
        <v>261</v>
      </c>
    </row>
    <row r="24" spans="1:21" ht="12.75">
      <c r="A24" s="101">
        <v>41495</v>
      </c>
      <c r="B24" s="104"/>
      <c r="C24" s="83" t="s">
        <v>83</v>
      </c>
      <c r="D24" s="204" t="s">
        <v>261</v>
      </c>
      <c r="E24" s="204" t="s">
        <v>261</v>
      </c>
      <c r="F24" s="228" t="s">
        <v>413</v>
      </c>
      <c r="G24" s="204" t="s">
        <v>261</v>
      </c>
      <c r="H24" s="228">
        <v>14</v>
      </c>
      <c r="I24" s="204" t="s">
        <v>324</v>
      </c>
      <c r="J24" s="204" t="s">
        <v>261</v>
      </c>
      <c r="K24" s="204" t="s">
        <v>324</v>
      </c>
      <c r="L24" s="204" t="s">
        <v>261</v>
      </c>
      <c r="M24" s="204" t="s">
        <v>261</v>
      </c>
      <c r="N24" s="204" t="s">
        <v>261</v>
      </c>
      <c r="O24" s="204" t="s">
        <v>261</v>
      </c>
      <c r="P24" s="204" t="s">
        <v>261</v>
      </c>
      <c r="Q24" s="204" t="s">
        <v>261</v>
      </c>
      <c r="R24" s="204" t="s">
        <v>261</v>
      </c>
      <c r="S24" s="204" t="s">
        <v>261</v>
      </c>
      <c r="T24" s="204" t="s">
        <v>261</v>
      </c>
      <c r="U24" s="204" t="s">
        <v>261</v>
      </c>
    </row>
    <row r="25" spans="1:21" ht="12.75">
      <c r="A25" s="101">
        <v>41487</v>
      </c>
      <c r="B25" s="104"/>
      <c r="C25" s="83" t="s">
        <v>152</v>
      </c>
      <c r="D25" s="166" t="s">
        <v>261</v>
      </c>
      <c r="E25" s="166" t="s">
        <v>261</v>
      </c>
      <c r="F25" s="229" t="s">
        <v>351</v>
      </c>
      <c r="G25" s="166" t="s">
        <v>261</v>
      </c>
      <c r="H25" s="228">
        <v>25</v>
      </c>
      <c r="I25" s="166" t="s">
        <v>324</v>
      </c>
      <c r="J25" s="166" t="s">
        <v>261</v>
      </c>
      <c r="K25" s="166" t="s">
        <v>324</v>
      </c>
      <c r="L25" s="166" t="s">
        <v>261</v>
      </c>
      <c r="M25" s="166" t="s">
        <v>261</v>
      </c>
      <c r="N25" s="166" t="s">
        <v>261</v>
      </c>
      <c r="O25" s="166" t="s">
        <v>261</v>
      </c>
      <c r="P25" s="166" t="s">
        <v>261</v>
      </c>
      <c r="Q25" s="166" t="s">
        <v>261</v>
      </c>
      <c r="R25" s="166" t="s">
        <v>261</v>
      </c>
      <c r="S25" s="166" t="s">
        <v>261</v>
      </c>
      <c r="T25" s="166" t="s">
        <v>261</v>
      </c>
      <c r="U25" s="166" t="s">
        <v>261</v>
      </c>
    </row>
    <row r="26" spans="1:21" ht="12.75">
      <c r="A26" s="101">
        <v>41507</v>
      </c>
      <c r="B26" s="104"/>
      <c r="C26" s="83" t="s">
        <v>11</v>
      </c>
      <c r="D26" s="204" t="s">
        <v>324</v>
      </c>
      <c r="E26" s="204" t="s">
        <v>261</v>
      </c>
      <c r="F26" s="228" t="s">
        <v>325</v>
      </c>
      <c r="G26" s="204" t="s">
        <v>261</v>
      </c>
      <c r="H26" s="228">
        <v>8</v>
      </c>
      <c r="I26" s="204" t="s">
        <v>324</v>
      </c>
      <c r="J26" s="204" t="s">
        <v>261</v>
      </c>
      <c r="K26" s="204" t="s">
        <v>324</v>
      </c>
      <c r="L26" s="204" t="s">
        <v>324</v>
      </c>
      <c r="M26" s="204" t="s">
        <v>261</v>
      </c>
      <c r="N26" s="204" t="s">
        <v>324</v>
      </c>
      <c r="O26" s="204" t="s">
        <v>261</v>
      </c>
      <c r="P26" s="204" t="s">
        <v>261</v>
      </c>
      <c r="Q26" s="204" t="s">
        <v>261</v>
      </c>
      <c r="R26" s="204" t="s">
        <v>261</v>
      </c>
      <c r="S26" s="204" t="s">
        <v>261</v>
      </c>
      <c r="T26" s="204" t="s">
        <v>261</v>
      </c>
      <c r="U26" s="204" t="s">
        <v>261</v>
      </c>
    </row>
    <row r="27" spans="1:21" ht="12.75">
      <c r="A27" s="101">
        <v>41487</v>
      </c>
      <c r="B27" s="104"/>
      <c r="C27" s="83" t="s">
        <v>153</v>
      </c>
      <c r="D27" s="166" t="s">
        <v>261</v>
      </c>
      <c r="E27" s="166" t="s">
        <v>261</v>
      </c>
      <c r="F27" s="229" t="s">
        <v>351</v>
      </c>
      <c r="G27" s="166" t="s">
        <v>261</v>
      </c>
      <c r="H27" s="228">
        <v>25</v>
      </c>
      <c r="I27" s="166" t="s">
        <v>324</v>
      </c>
      <c r="J27" s="166" t="s">
        <v>261</v>
      </c>
      <c r="K27" s="166" t="s">
        <v>324</v>
      </c>
      <c r="L27" s="166" t="s">
        <v>261</v>
      </c>
      <c r="M27" s="166" t="s">
        <v>261</v>
      </c>
      <c r="N27" s="166" t="s">
        <v>261</v>
      </c>
      <c r="O27" s="166" t="s">
        <v>261</v>
      </c>
      <c r="P27" s="166" t="s">
        <v>261</v>
      </c>
      <c r="Q27" s="166" t="s">
        <v>261</v>
      </c>
      <c r="R27" s="166" t="s">
        <v>261</v>
      </c>
      <c r="S27" s="166" t="s">
        <v>261</v>
      </c>
      <c r="T27" s="166" t="s">
        <v>261</v>
      </c>
      <c r="U27" s="166" t="s">
        <v>261</v>
      </c>
    </row>
    <row r="28" spans="1:21" ht="12.75">
      <c r="A28" s="101">
        <v>41487</v>
      </c>
      <c r="B28" s="104"/>
      <c r="C28" s="83" t="s">
        <v>154</v>
      </c>
      <c r="D28" s="166" t="s">
        <v>261</v>
      </c>
      <c r="E28" s="166" t="s">
        <v>261</v>
      </c>
      <c r="F28" s="229" t="s">
        <v>405</v>
      </c>
      <c r="G28" s="166" t="s">
        <v>261</v>
      </c>
      <c r="H28" s="228">
        <v>14</v>
      </c>
      <c r="I28" s="166" t="s">
        <v>261</v>
      </c>
      <c r="J28" s="166" t="s">
        <v>261</v>
      </c>
      <c r="K28" s="166" t="s">
        <v>261</v>
      </c>
      <c r="L28" s="166" t="s">
        <v>261</v>
      </c>
      <c r="M28" s="166" t="s">
        <v>261</v>
      </c>
      <c r="N28" s="166" t="s">
        <v>261</v>
      </c>
      <c r="O28" s="166" t="s">
        <v>261</v>
      </c>
      <c r="P28" s="166" t="s">
        <v>261</v>
      </c>
      <c r="Q28" s="166" t="s">
        <v>261</v>
      </c>
      <c r="R28" s="166" t="s">
        <v>261</v>
      </c>
      <c r="S28" s="166" t="s">
        <v>261</v>
      </c>
      <c r="T28" s="166" t="s">
        <v>261</v>
      </c>
      <c r="U28" s="166" t="s">
        <v>324</v>
      </c>
    </row>
    <row r="29" spans="1:21" ht="12.75">
      <c r="A29" s="101">
        <v>41522</v>
      </c>
      <c r="B29" s="104"/>
      <c r="C29" s="83" t="s">
        <v>155</v>
      </c>
      <c r="D29" s="204" t="s">
        <v>261</v>
      </c>
      <c r="E29" s="204" t="s">
        <v>324</v>
      </c>
      <c r="F29" s="228" t="s">
        <v>422</v>
      </c>
      <c r="G29" s="204" t="s">
        <v>324</v>
      </c>
      <c r="H29" s="228">
        <v>7</v>
      </c>
      <c r="I29" s="204" t="s">
        <v>261</v>
      </c>
      <c r="J29" s="204" t="s">
        <v>324</v>
      </c>
      <c r="K29" s="204" t="s">
        <v>324</v>
      </c>
      <c r="L29" s="204" t="s">
        <v>324</v>
      </c>
      <c r="M29" s="204" t="s">
        <v>324</v>
      </c>
      <c r="N29" s="204" t="s">
        <v>261</v>
      </c>
      <c r="O29" s="204" t="s">
        <v>261</v>
      </c>
      <c r="P29" s="204" t="s">
        <v>261</v>
      </c>
      <c r="Q29" s="204" t="s">
        <v>261</v>
      </c>
      <c r="R29" s="204" t="s">
        <v>261</v>
      </c>
      <c r="S29" s="204" t="s">
        <v>324</v>
      </c>
      <c r="T29" s="204" t="s">
        <v>261</v>
      </c>
      <c r="U29" s="204" t="s">
        <v>324</v>
      </c>
    </row>
    <row r="30" spans="1:21" ht="12.75">
      <c r="A30" s="101">
        <v>41494</v>
      </c>
      <c r="B30" s="104"/>
      <c r="C30" s="83" t="s">
        <v>156</v>
      </c>
      <c r="D30" s="204" t="s">
        <v>261</v>
      </c>
      <c r="E30" s="204" t="s">
        <v>261</v>
      </c>
      <c r="F30" s="228" t="s">
        <v>326</v>
      </c>
      <c r="G30" s="204" t="s">
        <v>261</v>
      </c>
      <c r="H30" s="228">
        <v>12</v>
      </c>
      <c r="I30" s="204" t="s">
        <v>324</v>
      </c>
      <c r="J30" s="204" t="s">
        <v>324</v>
      </c>
      <c r="K30" s="204" t="s">
        <v>324</v>
      </c>
      <c r="L30" s="204" t="s">
        <v>261</v>
      </c>
      <c r="M30" s="204" t="s">
        <v>261</v>
      </c>
      <c r="N30" s="204" t="s">
        <v>324</v>
      </c>
      <c r="O30" s="204" t="s">
        <v>261</v>
      </c>
      <c r="P30" s="204" t="s">
        <v>324</v>
      </c>
      <c r="Q30" s="204" t="s">
        <v>324</v>
      </c>
      <c r="R30" s="204" t="s">
        <v>324</v>
      </c>
      <c r="S30" s="204" t="s">
        <v>261</v>
      </c>
      <c r="T30" s="204" t="s">
        <v>261</v>
      </c>
      <c r="U30" s="204" t="s">
        <v>261</v>
      </c>
    </row>
    <row r="31" spans="1:21" ht="12.75">
      <c r="A31" s="101">
        <v>41514</v>
      </c>
      <c r="B31" s="104"/>
      <c r="C31" s="83" t="s">
        <v>84</v>
      </c>
      <c r="D31" s="204" t="s">
        <v>261</v>
      </c>
      <c r="E31" s="204" t="s">
        <v>261</v>
      </c>
      <c r="F31" s="228" t="s">
        <v>326</v>
      </c>
      <c r="G31" s="204" t="s">
        <v>261</v>
      </c>
      <c r="H31" s="228">
        <v>23</v>
      </c>
      <c r="I31" s="204" t="s">
        <v>261</v>
      </c>
      <c r="J31" s="204" t="s">
        <v>261</v>
      </c>
      <c r="K31" s="204" t="s">
        <v>261</v>
      </c>
      <c r="L31" s="204" t="s">
        <v>261</v>
      </c>
      <c r="M31" s="204" t="s">
        <v>261</v>
      </c>
      <c r="N31" s="204" t="s">
        <v>261</v>
      </c>
      <c r="O31" s="204" t="s">
        <v>261</v>
      </c>
      <c r="P31" s="204" t="s">
        <v>261</v>
      </c>
      <c r="Q31" s="204" t="s">
        <v>261</v>
      </c>
      <c r="R31" s="204" t="s">
        <v>261</v>
      </c>
      <c r="S31" s="204" t="s">
        <v>261</v>
      </c>
      <c r="T31" s="204" t="s">
        <v>261</v>
      </c>
      <c r="U31" s="204" t="s">
        <v>261</v>
      </c>
    </row>
    <row r="32" spans="1:21" ht="12.75">
      <c r="A32" s="101">
        <v>41519</v>
      </c>
      <c r="B32" s="104"/>
      <c r="C32" s="83" t="s">
        <v>388</v>
      </c>
      <c r="D32" s="204" t="s">
        <v>324</v>
      </c>
      <c r="E32" s="204" t="s">
        <v>324</v>
      </c>
      <c r="F32" s="228" t="s">
        <v>326</v>
      </c>
      <c r="G32" s="204" t="s">
        <v>261</v>
      </c>
      <c r="H32" s="228"/>
      <c r="I32" s="204" t="s">
        <v>324</v>
      </c>
      <c r="J32" s="204" t="s">
        <v>324</v>
      </c>
      <c r="K32" s="204" t="s">
        <v>324</v>
      </c>
      <c r="L32" s="204" t="s">
        <v>324</v>
      </c>
      <c r="M32" s="204" t="s">
        <v>324</v>
      </c>
      <c r="N32" s="204" t="s">
        <v>324</v>
      </c>
      <c r="O32" s="204" t="s">
        <v>324</v>
      </c>
      <c r="P32" s="204" t="s">
        <v>324</v>
      </c>
      <c r="Q32" s="204" t="s">
        <v>324</v>
      </c>
      <c r="R32" s="204" t="s">
        <v>324</v>
      </c>
      <c r="S32" s="204" t="s">
        <v>261</v>
      </c>
      <c r="T32" s="204" t="s">
        <v>261</v>
      </c>
      <c r="U32" s="204" t="s">
        <v>261</v>
      </c>
    </row>
    <row r="33" spans="1:21" ht="12.75">
      <c r="A33" s="101">
        <v>41487</v>
      </c>
      <c r="B33" s="104"/>
      <c r="C33" s="83" t="s">
        <v>3</v>
      </c>
      <c r="D33" s="166" t="s">
        <v>261</v>
      </c>
      <c r="E33" s="166" t="s">
        <v>261</v>
      </c>
      <c r="F33" s="229" t="s">
        <v>405</v>
      </c>
      <c r="G33" s="166" t="s">
        <v>261</v>
      </c>
      <c r="H33" s="228">
        <v>23</v>
      </c>
      <c r="I33" s="166" t="s">
        <v>261</v>
      </c>
      <c r="J33" s="166" t="s">
        <v>261</v>
      </c>
      <c r="K33" s="166" t="s">
        <v>261</v>
      </c>
      <c r="L33" s="166" t="s">
        <v>261</v>
      </c>
      <c r="M33" s="166" t="s">
        <v>261</v>
      </c>
      <c r="N33" s="166" t="s">
        <v>261</v>
      </c>
      <c r="O33" s="166" t="s">
        <v>261</v>
      </c>
      <c r="P33" s="166" t="s">
        <v>261</v>
      </c>
      <c r="Q33" s="166" t="s">
        <v>261</v>
      </c>
      <c r="R33" s="166" t="s">
        <v>261</v>
      </c>
      <c r="S33" s="166" t="s">
        <v>261</v>
      </c>
      <c r="T33" s="166" t="s">
        <v>261</v>
      </c>
      <c r="U33" s="166" t="s">
        <v>324</v>
      </c>
    </row>
    <row r="34" spans="1:21" ht="12.75">
      <c r="A34" s="101">
        <v>41495</v>
      </c>
      <c r="B34" s="104"/>
      <c r="C34" s="83" t="s">
        <v>221</v>
      </c>
      <c r="D34" s="166" t="s">
        <v>261</v>
      </c>
      <c r="E34" s="166" t="s">
        <v>261</v>
      </c>
      <c r="F34" s="228" t="s">
        <v>413</v>
      </c>
      <c r="G34" s="166" t="s">
        <v>261</v>
      </c>
      <c r="H34" s="228">
        <v>7</v>
      </c>
      <c r="I34" s="166" t="s">
        <v>324</v>
      </c>
      <c r="J34" s="166" t="s">
        <v>261</v>
      </c>
      <c r="K34" s="166" t="s">
        <v>324</v>
      </c>
      <c r="L34" s="166" t="s">
        <v>261</v>
      </c>
      <c r="M34" s="166" t="s">
        <v>261</v>
      </c>
      <c r="N34" s="166" t="s">
        <v>261</v>
      </c>
      <c r="O34" s="166" t="s">
        <v>261</v>
      </c>
      <c r="P34" s="166" t="s">
        <v>261</v>
      </c>
      <c r="Q34" s="166" t="s">
        <v>261</v>
      </c>
      <c r="R34" s="166" t="s">
        <v>261</v>
      </c>
      <c r="S34" s="166" t="s">
        <v>261</v>
      </c>
      <c r="T34" s="166" t="s">
        <v>261</v>
      </c>
      <c r="U34" s="166" t="s">
        <v>261</v>
      </c>
    </row>
    <row r="35" spans="1:21" ht="12.75">
      <c r="A35" s="101">
        <v>41459</v>
      </c>
      <c r="B35" s="104"/>
      <c r="C35" s="83" t="s">
        <v>394</v>
      </c>
      <c r="D35" s="166" t="s">
        <v>261</v>
      </c>
      <c r="E35" s="166" t="s">
        <v>261</v>
      </c>
      <c r="F35" s="229" t="s">
        <v>352</v>
      </c>
      <c r="G35" s="166" t="s">
        <v>261</v>
      </c>
      <c r="H35" s="228">
        <v>6</v>
      </c>
      <c r="I35" s="166" t="s">
        <v>261</v>
      </c>
      <c r="J35" s="166" t="s">
        <v>261</v>
      </c>
      <c r="K35" s="166" t="s">
        <v>261</v>
      </c>
      <c r="L35" s="166" t="s">
        <v>261</v>
      </c>
      <c r="M35" s="166" t="s">
        <v>261</v>
      </c>
      <c r="N35" s="166" t="s">
        <v>261</v>
      </c>
      <c r="O35" s="166" t="s">
        <v>261</v>
      </c>
      <c r="P35" s="166" t="s">
        <v>324</v>
      </c>
      <c r="Q35" s="166" t="s">
        <v>324</v>
      </c>
      <c r="R35" s="166" t="s">
        <v>324</v>
      </c>
      <c r="S35" s="166" t="s">
        <v>261</v>
      </c>
      <c r="T35" s="166" t="s">
        <v>261</v>
      </c>
      <c r="U35" s="166" t="s">
        <v>261</v>
      </c>
    </row>
    <row r="36" spans="1:21" ht="12.75">
      <c r="A36" s="101">
        <v>41480</v>
      </c>
      <c r="B36" s="104"/>
      <c r="C36" s="83" t="s">
        <v>86</v>
      </c>
      <c r="D36" s="204" t="s">
        <v>261</v>
      </c>
      <c r="E36" s="204" t="s">
        <v>261</v>
      </c>
      <c r="F36" s="228" t="s">
        <v>328</v>
      </c>
      <c r="G36" s="166" t="s">
        <v>261</v>
      </c>
      <c r="H36" s="228">
        <v>21</v>
      </c>
      <c r="I36" s="204" t="s">
        <v>261</v>
      </c>
      <c r="J36" s="204" t="s">
        <v>261</v>
      </c>
      <c r="K36" s="204" t="s">
        <v>261</v>
      </c>
      <c r="L36" s="204" t="s">
        <v>261</v>
      </c>
      <c r="M36" s="204" t="s">
        <v>261</v>
      </c>
      <c r="N36" s="204" t="s">
        <v>261</v>
      </c>
      <c r="O36" s="204" t="s">
        <v>261</v>
      </c>
      <c r="P36" s="204" t="s">
        <v>324</v>
      </c>
      <c r="Q36" s="204" t="s">
        <v>261</v>
      </c>
      <c r="R36" s="204" t="s">
        <v>261</v>
      </c>
      <c r="S36" s="204" t="s">
        <v>324</v>
      </c>
      <c r="T36" s="204" t="s">
        <v>261</v>
      </c>
      <c r="U36" s="204" t="s">
        <v>324</v>
      </c>
    </row>
    <row r="37" spans="1:21" ht="12.75">
      <c r="A37" s="101">
        <v>41487</v>
      </c>
      <c r="B37" s="104"/>
      <c r="C37" s="83" t="s">
        <v>13</v>
      </c>
      <c r="D37" s="166" t="s">
        <v>261</v>
      </c>
      <c r="E37" s="166" t="s">
        <v>261</v>
      </c>
      <c r="F37" s="229" t="s">
        <v>351</v>
      </c>
      <c r="G37" s="166" t="s">
        <v>261</v>
      </c>
      <c r="H37" s="228">
        <v>5</v>
      </c>
      <c r="I37" s="166" t="s">
        <v>324</v>
      </c>
      <c r="J37" s="166" t="s">
        <v>261</v>
      </c>
      <c r="K37" s="166" t="s">
        <v>324</v>
      </c>
      <c r="L37" s="166" t="s">
        <v>261</v>
      </c>
      <c r="M37" s="166" t="s">
        <v>261</v>
      </c>
      <c r="N37" s="166" t="s">
        <v>261</v>
      </c>
      <c r="O37" s="166" t="s">
        <v>261</v>
      </c>
      <c r="P37" s="166" t="s">
        <v>261</v>
      </c>
      <c r="Q37" s="166" t="s">
        <v>261</v>
      </c>
      <c r="R37" s="166" t="s">
        <v>261</v>
      </c>
      <c r="S37" s="166" t="s">
        <v>261</v>
      </c>
      <c r="T37" s="166" t="s">
        <v>261</v>
      </c>
      <c r="U37" s="166" t="s">
        <v>261</v>
      </c>
    </row>
    <row r="38" spans="1:21" ht="12.75">
      <c r="A38" s="101">
        <v>41520</v>
      </c>
      <c r="B38" s="104"/>
      <c r="C38" s="83" t="s">
        <v>12</v>
      </c>
      <c r="D38" s="204" t="s">
        <v>261</v>
      </c>
      <c r="E38" s="204" t="s">
        <v>261</v>
      </c>
      <c r="F38" s="228" t="s">
        <v>353</v>
      </c>
      <c r="G38" s="204" t="s">
        <v>261</v>
      </c>
      <c r="H38" s="228">
        <v>8</v>
      </c>
      <c r="I38" s="204" t="s">
        <v>324</v>
      </c>
      <c r="J38" s="204" t="s">
        <v>261</v>
      </c>
      <c r="K38" s="204" t="s">
        <v>324</v>
      </c>
      <c r="L38" s="204" t="s">
        <v>261</v>
      </c>
      <c r="M38" s="204" t="s">
        <v>261</v>
      </c>
      <c r="N38" s="204" t="s">
        <v>324</v>
      </c>
      <c r="O38" s="204" t="s">
        <v>261</v>
      </c>
      <c r="P38" s="204" t="s">
        <v>261</v>
      </c>
      <c r="Q38" s="204" t="s">
        <v>261</v>
      </c>
      <c r="R38" s="204" t="s">
        <v>261</v>
      </c>
      <c r="S38" s="204" t="s">
        <v>261</v>
      </c>
      <c r="T38" s="204" t="s">
        <v>261</v>
      </c>
      <c r="U38" s="204" t="s">
        <v>261</v>
      </c>
    </row>
    <row r="39" spans="1:21" ht="12.75">
      <c r="A39" s="101">
        <v>41501</v>
      </c>
      <c r="B39" s="104"/>
      <c r="C39" s="83" t="s">
        <v>157</v>
      </c>
      <c r="D39" s="166" t="s">
        <v>261</v>
      </c>
      <c r="E39" s="166" t="s">
        <v>261</v>
      </c>
      <c r="F39" s="228" t="s">
        <v>335</v>
      </c>
      <c r="G39" s="166" t="s">
        <v>261</v>
      </c>
      <c r="H39" s="228"/>
      <c r="I39" s="166" t="s">
        <v>261</v>
      </c>
      <c r="J39" s="166" t="s">
        <v>261</v>
      </c>
      <c r="K39" s="166" t="s">
        <v>324</v>
      </c>
      <c r="L39" s="166" t="s">
        <v>261</v>
      </c>
      <c r="M39" s="166" t="s">
        <v>324</v>
      </c>
      <c r="N39" s="166" t="s">
        <v>261</v>
      </c>
      <c r="O39" s="166" t="s">
        <v>261</v>
      </c>
      <c r="P39" s="166" t="s">
        <v>261</v>
      </c>
      <c r="Q39" s="166" t="s">
        <v>261</v>
      </c>
      <c r="R39" s="166" t="s">
        <v>261</v>
      </c>
      <c r="S39" s="166" t="s">
        <v>324</v>
      </c>
      <c r="T39" s="166" t="s">
        <v>261</v>
      </c>
      <c r="U39" s="166" t="s">
        <v>324</v>
      </c>
    </row>
    <row r="40" spans="1:21" ht="12.75">
      <c r="A40" s="101">
        <v>41459</v>
      </c>
      <c r="B40" s="104"/>
      <c r="C40" s="83" t="s">
        <v>7</v>
      </c>
      <c r="D40" s="204" t="s">
        <v>261</v>
      </c>
      <c r="E40" s="204" t="s">
        <v>261</v>
      </c>
      <c r="F40" s="228" t="s">
        <v>352</v>
      </c>
      <c r="G40" s="204" t="s">
        <v>261</v>
      </c>
      <c r="H40" s="228">
        <v>12</v>
      </c>
      <c r="I40" s="204" t="s">
        <v>261</v>
      </c>
      <c r="J40" s="204" t="s">
        <v>261</v>
      </c>
      <c r="K40" s="204" t="s">
        <v>261</v>
      </c>
      <c r="L40" s="204" t="s">
        <v>261</v>
      </c>
      <c r="M40" s="204" t="s">
        <v>261</v>
      </c>
      <c r="N40" s="204" t="s">
        <v>261</v>
      </c>
      <c r="O40" s="204" t="s">
        <v>261</v>
      </c>
      <c r="P40" s="204" t="s">
        <v>324</v>
      </c>
      <c r="Q40" s="204" t="s">
        <v>261</v>
      </c>
      <c r="R40" s="204" t="s">
        <v>324</v>
      </c>
      <c r="S40" s="204" t="s">
        <v>261</v>
      </c>
      <c r="T40" s="204" t="s">
        <v>261</v>
      </c>
      <c r="U40" s="204" t="s">
        <v>261</v>
      </c>
    </row>
    <row r="41" spans="1:21" ht="12.75">
      <c r="A41" s="101">
        <v>41495</v>
      </c>
      <c r="B41" s="104"/>
      <c r="C41" s="83" t="s">
        <v>4</v>
      </c>
      <c r="D41" s="166" t="s">
        <v>261</v>
      </c>
      <c r="E41" s="166" t="s">
        <v>261</v>
      </c>
      <c r="F41" s="228" t="s">
        <v>413</v>
      </c>
      <c r="G41" s="166" t="s">
        <v>261</v>
      </c>
      <c r="H41" s="228">
        <v>12</v>
      </c>
      <c r="I41" s="166" t="s">
        <v>324</v>
      </c>
      <c r="J41" s="166" t="s">
        <v>261</v>
      </c>
      <c r="K41" s="166" t="s">
        <v>324</v>
      </c>
      <c r="L41" s="166" t="s">
        <v>261</v>
      </c>
      <c r="M41" s="166" t="s">
        <v>261</v>
      </c>
      <c r="N41" s="166" t="s">
        <v>261</v>
      </c>
      <c r="O41" s="166" t="s">
        <v>261</v>
      </c>
      <c r="P41" s="166" t="s">
        <v>261</v>
      </c>
      <c r="Q41" s="166" t="s">
        <v>261</v>
      </c>
      <c r="R41" s="166" t="s">
        <v>261</v>
      </c>
      <c r="S41" s="166" t="s">
        <v>261</v>
      </c>
      <c r="T41" s="166" t="s">
        <v>261</v>
      </c>
      <c r="U41" s="166" t="s">
        <v>261</v>
      </c>
    </row>
    <row r="42" spans="1:21" ht="12.75">
      <c r="A42" s="101">
        <v>41495</v>
      </c>
      <c r="B42" s="104"/>
      <c r="C42" s="83" t="s">
        <v>158</v>
      </c>
      <c r="D42" s="166" t="s">
        <v>261</v>
      </c>
      <c r="E42" s="166" t="s">
        <v>261</v>
      </c>
      <c r="F42" s="229" t="s">
        <v>325</v>
      </c>
      <c r="G42" s="166" t="s">
        <v>261</v>
      </c>
      <c r="H42" s="228">
        <v>14</v>
      </c>
      <c r="I42" s="166" t="s">
        <v>324</v>
      </c>
      <c r="J42" s="166" t="s">
        <v>261</v>
      </c>
      <c r="K42" s="166" t="s">
        <v>324</v>
      </c>
      <c r="L42" s="166" t="s">
        <v>261</v>
      </c>
      <c r="M42" s="166" t="s">
        <v>261</v>
      </c>
      <c r="N42" s="166" t="s">
        <v>261</v>
      </c>
      <c r="O42" s="166" t="s">
        <v>261</v>
      </c>
      <c r="P42" s="166" t="s">
        <v>261</v>
      </c>
      <c r="Q42" s="166" t="s">
        <v>261</v>
      </c>
      <c r="R42" s="166" t="s">
        <v>261</v>
      </c>
      <c r="S42" s="166" t="s">
        <v>261</v>
      </c>
      <c r="T42" s="166" t="s">
        <v>261</v>
      </c>
      <c r="U42" s="166" t="s">
        <v>261</v>
      </c>
    </row>
    <row r="43" spans="1:21" ht="12.75">
      <c r="A43" s="101">
        <v>41501</v>
      </c>
      <c r="B43" s="104"/>
      <c r="C43" s="83" t="s">
        <v>418</v>
      </c>
      <c r="D43" s="204" t="s">
        <v>261</v>
      </c>
      <c r="E43" s="204" t="s">
        <v>324</v>
      </c>
      <c r="F43" s="228" t="s">
        <v>414</v>
      </c>
      <c r="G43" s="204" t="s">
        <v>261</v>
      </c>
      <c r="H43" s="228"/>
      <c r="I43" s="204" t="s">
        <v>324</v>
      </c>
      <c r="J43" s="204" t="s">
        <v>261</v>
      </c>
      <c r="K43" s="204" t="s">
        <v>324</v>
      </c>
      <c r="L43" s="204" t="s">
        <v>324</v>
      </c>
      <c r="M43" s="204" t="s">
        <v>324</v>
      </c>
      <c r="N43" s="204" t="s">
        <v>261</v>
      </c>
      <c r="O43" s="204" t="s">
        <v>261</v>
      </c>
      <c r="P43" s="204" t="s">
        <v>261</v>
      </c>
      <c r="Q43" s="204" t="s">
        <v>261</v>
      </c>
      <c r="R43" s="204" t="s">
        <v>261</v>
      </c>
      <c r="S43" s="204" t="s">
        <v>261</v>
      </c>
      <c r="T43" s="204" t="s">
        <v>261</v>
      </c>
      <c r="U43" s="204" t="s">
        <v>261</v>
      </c>
    </row>
    <row r="44" spans="1:21" ht="12.75">
      <c r="A44" s="101">
        <v>41514</v>
      </c>
      <c r="B44" s="104"/>
      <c r="C44" s="83" t="s">
        <v>159</v>
      </c>
      <c r="D44" s="204" t="s">
        <v>261</v>
      </c>
      <c r="E44" s="204" t="s">
        <v>261</v>
      </c>
      <c r="F44" s="228" t="s">
        <v>326</v>
      </c>
      <c r="G44" s="204" t="s">
        <v>261</v>
      </c>
      <c r="H44" s="228">
        <v>31</v>
      </c>
      <c r="I44" s="204" t="s">
        <v>261</v>
      </c>
      <c r="J44" s="204" t="s">
        <v>261</v>
      </c>
      <c r="K44" s="204" t="s">
        <v>261</v>
      </c>
      <c r="L44" s="204" t="s">
        <v>261</v>
      </c>
      <c r="M44" s="204" t="s">
        <v>261</v>
      </c>
      <c r="N44" s="204" t="s">
        <v>261</v>
      </c>
      <c r="O44" s="204" t="s">
        <v>261</v>
      </c>
      <c r="P44" s="204" t="s">
        <v>261</v>
      </c>
      <c r="Q44" s="204" t="s">
        <v>261</v>
      </c>
      <c r="R44" s="204" t="s">
        <v>261</v>
      </c>
      <c r="S44" s="204" t="s">
        <v>261</v>
      </c>
      <c r="T44" s="204" t="s">
        <v>261</v>
      </c>
      <c r="U44" s="204" t="s">
        <v>261</v>
      </c>
    </row>
    <row r="45" spans="1:21" ht="12.75">
      <c r="A45" s="101">
        <v>41509</v>
      </c>
      <c r="B45" s="104"/>
      <c r="C45" s="83" t="s">
        <v>14</v>
      </c>
      <c r="D45" s="204" t="s">
        <v>261</v>
      </c>
      <c r="E45" s="204" t="s">
        <v>261</v>
      </c>
      <c r="F45" s="228" t="s">
        <v>325</v>
      </c>
      <c r="G45" s="204" t="s">
        <v>261</v>
      </c>
      <c r="H45" s="228">
        <v>16</v>
      </c>
      <c r="I45" s="204" t="s">
        <v>261</v>
      </c>
      <c r="J45" s="204" t="s">
        <v>261</v>
      </c>
      <c r="K45" s="204" t="s">
        <v>324</v>
      </c>
      <c r="L45" s="204" t="s">
        <v>261</v>
      </c>
      <c r="M45" s="204" t="s">
        <v>261</v>
      </c>
      <c r="N45" s="204" t="s">
        <v>261</v>
      </c>
      <c r="O45" s="204" t="s">
        <v>261</v>
      </c>
      <c r="P45" s="204" t="s">
        <v>261</v>
      </c>
      <c r="Q45" s="204" t="s">
        <v>261</v>
      </c>
      <c r="R45" s="204" t="s">
        <v>261</v>
      </c>
      <c r="S45" s="204" t="s">
        <v>261</v>
      </c>
      <c r="T45" s="204" t="s">
        <v>261</v>
      </c>
      <c r="U45" s="204" t="s">
        <v>261</v>
      </c>
    </row>
    <row r="46" spans="1:21" ht="12.75">
      <c r="A46" s="101">
        <v>41493</v>
      </c>
      <c r="B46" s="104"/>
      <c r="C46" s="83" t="s">
        <v>160</v>
      </c>
      <c r="D46" s="204" t="s">
        <v>261</v>
      </c>
      <c r="E46" s="204" t="s">
        <v>261</v>
      </c>
      <c r="F46" s="228" t="s">
        <v>325</v>
      </c>
      <c r="G46" s="204" t="s">
        <v>261</v>
      </c>
      <c r="H46" s="228">
        <v>11</v>
      </c>
      <c r="I46" s="204" t="s">
        <v>261</v>
      </c>
      <c r="J46" s="204" t="s">
        <v>261</v>
      </c>
      <c r="K46" s="204" t="s">
        <v>324</v>
      </c>
      <c r="L46" s="204" t="s">
        <v>261</v>
      </c>
      <c r="M46" s="204" t="s">
        <v>261</v>
      </c>
      <c r="N46" s="204" t="s">
        <v>261</v>
      </c>
      <c r="O46" s="204" t="s">
        <v>261</v>
      </c>
      <c r="P46" s="204" t="s">
        <v>261</v>
      </c>
      <c r="Q46" s="204" t="s">
        <v>261</v>
      </c>
      <c r="R46" s="204" t="s">
        <v>261</v>
      </c>
      <c r="S46" s="204" t="s">
        <v>261</v>
      </c>
      <c r="T46" s="204" t="s">
        <v>261</v>
      </c>
      <c r="U46" s="204" t="s">
        <v>261</v>
      </c>
    </row>
    <row r="47" spans="1:21" ht="12.75">
      <c r="A47" s="101">
        <v>41521</v>
      </c>
      <c r="B47" s="104"/>
      <c r="C47" s="83" t="s">
        <v>6</v>
      </c>
      <c r="D47" s="204" t="s">
        <v>261</v>
      </c>
      <c r="E47" s="204" t="s">
        <v>261</v>
      </c>
      <c r="F47" s="228" t="s">
        <v>326</v>
      </c>
      <c r="G47" s="204" t="s">
        <v>261</v>
      </c>
      <c r="H47" s="228">
        <v>21</v>
      </c>
      <c r="I47" s="204" t="s">
        <v>261</v>
      </c>
      <c r="J47" s="204" t="s">
        <v>261</v>
      </c>
      <c r="K47" s="204" t="s">
        <v>261</v>
      </c>
      <c r="L47" s="204" t="s">
        <v>261</v>
      </c>
      <c r="M47" s="204" t="s">
        <v>261</v>
      </c>
      <c r="N47" s="204" t="s">
        <v>261</v>
      </c>
      <c r="O47" s="204" t="s">
        <v>261</v>
      </c>
      <c r="P47" s="204" t="s">
        <v>261</v>
      </c>
      <c r="Q47" s="204" t="s">
        <v>261</v>
      </c>
      <c r="R47" s="204" t="s">
        <v>261</v>
      </c>
      <c r="S47" s="204" t="s">
        <v>261</v>
      </c>
      <c r="T47" s="204" t="s">
        <v>261</v>
      </c>
      <c r="U47" s="204" t="s">
        <v>261</v>
      </c>
    </row>
    <row r="48" spans="1:21" ht="12.75">
      <c r="A48" s="101">
        <v>41493</v>
      </c>
      <c r="B48" s="104"/>
      <c r="C48" s="83" t="s">
        <v>161</v>
      </c>
      <c r="D48" s="204" t="s">
        <v>261</v>
      </c>
      <c r="E48" s="204" t="s">
        <v>261</v>
      </c>
      <c r="F48" s="228" t="s">
        <v>325</v>
      </c>
      <c r="G48" s="204" t="s">
        <v>261</v>
      </c>
      <c r="H48" s="228">
        <v>19</v>
      </c>
      <c r="I48" s="204" t="s">
        <v>261</v>
      </c>
      <c r="J48" s="204" t="s">
        <v>261</v>
      </c>
      <c r="K48" s="204" t="s">
        <v>324</v>
      </c>
      <c r="L48" s="204" t="s">
        <v>261</v>
      </c>
      <c r="M48" s="204" t="s">
        <v>261</v>
      </c>
      <c r="N48" s="204" t="s">
        <v>261</v>
      </c>
      <c r="O48" s="204" t="s">
        <v>261</v>
      </c>
      <c r="P48" s="204" t="s">
        <v>261</v>
      </c>
      <c r="Q48" s="204" t="s">
        <v>261</v>
      </c>
      <c r="R48" s="204" t="s">
        <v>261</v>
      </c>
      <c r="S48" s="204" t="s">
        <v>261</v>
      </c>
      <c r="T48" s="204" t="s">
        <v>261</v>
      </c>
      <c r="U48" s="204" t="s">
        <v>261</v>
      </c>
    </row>
    <row r="49" spans="1:21" ht="12.75">
      <c r="A49" s="101">
        <v>41460</v>
      </c>
      <c r="B49" s="104"/>
      <c r="C49" s="83" t="s">
        <v>31</v>
      </c>
      <c r="D49" s="166" t="s">
        <v>324</v>
      </c>
      <c r="E49" s="166" t="s">
        <v>261</v>
      </c>
      <c r="F49" s="229" t="s">
        <v>325</v>
      </c>
      <c r="G49" s="166" t="s">
        <v>261</v>
      </c>
      <c r="H49" s="228">
        <v>19</v>
      </c>
      <c r="I49" s="204" t="s">
        <v>324</v>
      </c>
      <c r="J49" s="204" t="s">
        <v>261</v>
      </c>
      <c r="K49" s="204" t="s">
        <v>324</v>
      </c>
      <c r="L49" s="204" t="s">
        <v>261</v>
      </c>
      <c r="M49" s="204" t="s">
        <v>261</v>
      </c>
      <c r="N49" s="204" t="s">
        <v>261</v>
      </c>
      <c r="O49" s="204" t="s">
        <v>261</v>
      </c>
      <c r="P49" s="204" t="s">
        <v>261</v>
      </c>
      <c r="Q49" s="204" t="s">
        <v>261</v>
      </c>
      <c r="R49" s="204" t="s">
        <v>261</v>
      </c>
      <c r="S49" s="204" t="s">
        <v>324</v>
      </c>
      <c r="T49" s="204" t="s">
        <v>261</v>
      </c>
      <c r="U49" s="204" t="s">
        <v>261</v>
      </c>
    </row>
    <row r="50" spans="1:21" ht="12.75">
      <c r="A50" s="101">
        <v>41507</v>
      </c>
      <c r="B50" s="104"/>
      <c r="C50" s="83" t="s">
        <v>44</v>
      </c>
      <c r="D50" s="204" t="s">
        <v>324</v>
      </c>
      <c r="E50" s="204" t="s">
        <v>324</v>
      </c>
      <c r="F50" s="228" t="s">
        <v>326</v>
      </c>
      <c r="G50" s="204" t="s">
        <v>261</v>
      </c>
      <c r="H50" s="228">
        <v>29</v>
      </c>
      <c r="I50" s="204" t="s">
        <v>324</v>
      </c>
      <c r="J50" s="204" t="s">
        <v>261</v>
      </c>
      <c r="K50" s="204" t="s">
        <v>261</v>
      </c>
      <c r="L50" s="204" t="s">
        <v>261</v>
      </c>
      <c r="M50" s="204" t="s">
        <v>261</v>
      </c>
      <c r="N50" s="204" t="s">
        <v>261</v>
      </c>
      <c r="O50" s="204" t="s">
        <v>261</v>
      </c>
      <c r="P50" s="204" t="s">
        <v>261</v>
      </c>
      <c r="Q50" s="204" t="s">
        <v>261</v>
      </c>
      <c r="R50" s="204" t="s">
        <v>261</v>
      </c>
      <c r="S50" s="204" t="s">
        <v>261</v>
      </c>
      <c r="T50" s="204" t="s">
        <v>261</v>
      </c>
      <c r="U50" s="204" t="s">
        <v>261</v>
      </c>
    </row>
    <row r="51" spans="1:21" ht="12.75">
      <c r="A51" s="101">
        <v>41499</v>
      </c>
      <c r="B51" s="104"/>
      <c r="C51" s="83" t="s">
        <v>41</v>
      </c>
      <c r="D51" s="204" t="s">
        <v>261</v>
      </c>
      <c r="E51" s="204" t="s">
        <v>261</v>
      </c>
      <c r="F51" s="228" t="s">
        <v>413</v>
      </c>
      <c r="G51" s="204" t="s">
        <v>261</v>
      </c>
      <c r="H51" s="228">
        <v>19</v>
      </c>
      <c r="I51" s="204" t="s">
        <v>261</v>
      </c>
      <c r="J51" s="204" t="s">
        <v>324</v>
      </c>
      <c r="K51" s="204" t="s">
        <v>324</v>
      </c>
      <c r="L51" s="204" t="s">
        <v>261</v>
      </c>
      <c r="M51" s="204" t="s">
        <v>261</v>
      </c>
      <c r="N51" s="204" t="s">
        <v>261</v>
      </c>
      <c r="O51" s="204" t="s">
        <v>261</v>
      </c>
      <c r="P51" s="204" t="s">
        <v>261</v>
      </c>
      <c r="Q51" s="204" t="s">
        <v>261</v>
      </c>
      <c r="R51" s="204" t="s">
        <v>261</v>
      </c>
      <c r="S51" s="204" t="s">
        <v>261</v>
      </c>
      <c r="T51" s="204" t="s">
        <v>261</v>
      </c>
      <c r="U51" s="204" t="s">
        <v>261</v>
      </c>
    </row>
    <row r="52" spans="1:21" ht="12.75">
      <c r="A52" s="101">
        <v>41495</v>
      </c>
      <c r="B52" s="104"/>
      <c r="C52" s="83" t="s">
        <v>162</v>
      </c>
      <c r="D52" s="166" t="s">
        <v>261</v>
      </c>
      <c r="E52" s="166" t="s">
        <v>261</v>
      </c>
      <c r="F52" s="229" t="s">
        <v>325</v>
      </c>
      <c r="G52" s="166" t="s">
        <v>261</v>
      </c>
      <c r="H52" s="228">
        <v>16</v>
      </c>
      <c r="I52" s="166" t="s">
        <v>324</v>
      </c>
      <c r="J52" s="166" t="s">
        <v>261</v>
      </c>
      <c r="K52" s="166" t="s">
        <v>324</v>
      </c>
      <c r="L52" s="166" t="s">
        <v>261</v>
      </c>
      <c r="M52" s="166" t="s">
        <v>261</v>
      </c>
      <c r="N52" s="166" t="s">
        <v>261</v>
      </c>
      <c r="O52" s="166" t="s">
        <v>261</v>
      </c>
      <c r="P52" s="166" t="s">
        <v>261</v>
      </c>
      <c r="Q52" s="166" t="s">
        <v>261</v>
      </c>
      <c r="R52" s="166" t="s">
        <v>261</v>
      </c>
      <c r="S52" s="166" t="s">
        <v>261</v>
      </c>
      <c r="T52" s="166" t="s">
        <v>261</v>
      </c>
      <c r="U52" s="166" t="s">
        <v>261</v>
      </c>
    </row>
    <row r="53" spans="1:21" ht="12.75">
      <c r="A53" s="101">
        <v>41495</v>
      </c>
      <c r="B53" s="104"/>
      <c r="C53" s="83" t="s">
        <v>163</v>
      </c>
      <c r="D53" s="166" t="s">
        <v>261</v>
      </c>
      <c r="E53" s="166" t="s">
        <v>261</v>
      </c>
      <c r="F53" s="228" t="s">
        <v>413</v>
      </c>
      <c r="G53" s="166" t="s">
        <v>261</v>
      </c>
      <c r="H53" s="228">
        <v>15</v>
      </c>
      <c r="I53" s="166" t="s">
        <v>324</v>
      </c>
      <c r="J53" s="166" t="s">
        <v>261</v>
      </c>
      <c r="K53" s="166" t="s">
        <v>324</v>
      </c>
      <c r="L53" s="166" t="s">
        <v>261</v>
      </c>
      <c r="M53" s="166" t="s">
        <v>261</v>
      </c>
      <c r="N53" s="166" t="s">
        <v>261</v>
      </c>
      <c r="O53" s="166" t="s">
        <v>261</v>
      </c>
      <c r="P53" s="166" t="s">
        <v>261</v>
      </c>
      <c r="Q53" s="166" t="s">
        <v>261</v>
      </c>
      <c r="R53" s="166" t="s">
        <v>261</v>
      </c>
      <c r="S53" s="166" t="s">
        <v>261</v>
      </c>
      <c r="T53" s="166" t="s">
        <v>261</v>
      </c>
      <c r="U53" s="166" t="s">
        <v>261</v>
      </c>
    </row>
    <row r="54" spans="1:21" ht="12.75">
      <c r="A54" s="101">
        <v>41494</v>
      </c>
      <c r="B54" s="104"/>
      <c r="C54" s="83" t="s">
        <v>164</v>
      </c>
      <c r="D54" s="166" t="s">
        <v>261</v>
      </c>
      <c r="E54" s="166" t="s">
        <v>261</v>
      </c>
      <c r="F54" s="228" t="s">
        <v>413</v>
      </c>
      <c r="G54" s="166" t="s">
        <v>261</v>
      </c>
      <c r="H54" s="228">
        <v>10</v>
      </c>
      <c r="I54" s="166" t="s">
        <v>324</v>
      </c>
      <c r="J54" s="166" t="s">
        <v>261</v>
      </c>
      <c r="K54" s="166" t="s">
        <v>324</v>
      </c>
      <c r="L54" s="166" t="s">
        <v>261</v>
      </c>
      <c r="M54" s="166" t="s">
        <v>261</v>
      </c>
      <c r="N54" s="166" t="s">
        <v>261</v>
      </c>
      <c r="O54" s="166" t="s">
        <v>261</v>
      </c>
      <c r="P54" s="166" t="s">
        <v>261</v>
      </c>
      <c r="Q54" s="166" t="s">
        <v>261</v>
      </c>
      <c r="R54" s="166" t="s">
        <v>261</v>
      </c>
      <c r="S54" s="166" t="s">
        <v>261</v>
      </c>
      <c r="T54" s="166" t="s">
        <v>261</v>
      </c>
      <c r="U54" s="166" t="s">
        <v>261</v>
      </c>
    </row>
    <row r="55" spans="1:21" ht="12.75">
      <c r="A55" s="101">
        <v>41495</v>
      </c>
      <c r="B55" s="104"/>
      <c r="C55" s="83" t="s">
        <v>165</v>
      </c>
      <c r="D55" s="166" t="s">
        <v>261</v>
      </c>
      <c r="E55" s="166" t="s">
        <v>261</v>
      </c>
      <c r="F55" s="228" t="s">
        <v>413</v>
      </c>
      <c r="G55" s="166" t="s">
        <v>261</v>
      </c>
      <c r="H55" s="228">
        <v>10</v>
      </c>
      <c r="I55" s="166" t="s">
        <v>324</v>
      </c>
      <c r="J55" s="166" t="s">
        <v>261</v>
      </c>
      <c r="K55" s="166" t="s">
        <v>324</v>
      </c>
      <c r="L55" s="166" t="s">
        <v>261</v>
      </c>
      <c r="M55" s="166" t="s">
        <v>261</v>
      </c>
      <c r="N55" s="166" t="s">
        <v>261</v>
      </c>
      <c r="O55" s="166" t="s">
        <v>261</v>
      </c>
      <c r="P55" s="166" t="s">
        <v>261</v>
      </c>
      <c r="Q55" s="166" t="s">
        <v>261</v>
      </c>
      <c r="R55" s="166" t="s">
        <v>261</v>
      </c>
      <c r="S55" s="166" t="s">
        <v>261</v>
      </c>
      <c r="T55" s="166" t="s">
        <v>261</v>
      </c>
      <c r="U55" s="166" t="s">
        <v>261</v>
      </c>
    </row>
    <row r="56" spans="1:21" ht="12.75">
      <c r="A56" s="101">
        <v>41495</v>
      </c>
      <c r="B56" s="104"/>
      <c r="C56" s="83" t="s">
        <v>166</v>
      </c>
      <c r="D56" s="204" t="s">
        <v>261</v>
      </c>
      <c r="E56" s="204" t="s">
        <v>261</v>
      </c>
      <c r="F56" s="228" t="s">
        <v>413</v>
      </c>
      <c r="G56" s="204" t="s">
        <v>261</v>
      </c>
      <c r="H56" s="228">
        <v>9</v>
      </c>
      <c r="I56" s="204" t="s">
        <v>324</v>
      </c>
      <c r="J56" s="204" t="s">
        <v>261</v>
      </c>
      <c r="K56" s="204" t="s">
        <v>324</v>
      </c>
      <c r="L56" s="204" t="s">
        <v>261</v>
      </c>
      <c r="M56" s="204" t="s">
        <v>261</v>
      </c>
      <c r="N56" s="204" t="s">
        <v>261</v>
      </c>
      <c r="O56" s="204" t="s">
        <v>261</v>
      </c>
      <c r="P56" s="204" t="s">
        <v>261</v>
      </c>
      <c r="Q56" s="204" t="s">
        <v>261</v>
      </c>
      <c r="R56" s="204" t="s">
        <v>261</v>
      </c>
      <c r="S56" s="204" t="s">
        <v>261</v>
      </c>
      <c r="T56" s="204" t="s">
        <v>261</v>
      </c>
      <c r="U56" s="204" t="s">
        <v>261</v>
      </c>
    </row>
    <row r="57" spans="1:21" ht="12.75">
      <c r="A57" s="101">
        <v>41495</v>
      </c>
      <c r="B57" s="104"/>
      <c r="C57" s="83" t="s">
        <v>167</v>
      </c>
      <c r="D57" s="166" t="s">
        <v>261</v>
      </c>
      <c r="E57" s="166" t="s">
        <v>261</v>
      </c>
      <c r="F57" s="228" t="s">
        <v>413</v>
      </c>
      <c r="G57" s="166" t="s">
        <v>261</v>
      </c>
      <c r="H57" s="228">
        <v>17</v>
      </c>
      <c r="I57" s="166" t="s">
        <v>324</v>
      </c>
      <c r="J57" s="166" t="s">
        <v>261</v>
      </c>
      <c r="K57" s="166" t="s">
        <v>324</v>
      </c>
      <c r="L57" s="166" t="s">
        <v>261</v>
      </c>
      <c r="M57" s="166" t="s">
        <v>261</v>
      </c>
      <c r="N57" s="166" t="s">
        <v>261</v>
      </c>
      <c r="O57" s="166" t="s">
        <v>261</v>
      </c>
      <c r="P57" s="166" t="s">
        <v>261</v>
      </c>
      <c r="Q57" s="166" t="s">
        <v>261</v>
      </c>
      <c r="R57" s="166" t="s">
        <v>261</v>
      </c>
      <c r="S57" s="166" t="s">
        <v>261</v>
      </c>
      <c r="T57" s="166" t="s">
        <v>261</v>
      </c>
      <c r="U57" s="166" t="s">
        <v>261</v>
      </c>
    </row>
    <row r="58" spans="1:21" ht="12.75">
      <c r="A58" s="101">
        <v>41500</v>
      </c>
      <c r="B58" s="104"/>
      <c r="C58" s="83" t="s">
        <v>25</v>
      </c>
      <c r="D58" s="204" t="s">
        <v>261</v>
      </c>
      <c r="E58" s="204" t="s">
        <v>324</v>
      </c>
      <c r="F58" s="228" t="s">
        <v>335</v>
      </c>
      <c r="G58" s="204" t="s">
        <v>261</v>
      </c>
      <c r="H58" s="228">
        <v>10</v>
      </c>
      <c r="I58" s="204" t="s">
        <v>324</v>
      </c>
      <c r="J58" s="204" t="s">
        <v>324</v>
      </c>
      <c r="K58" s="204" t="s">
        <v>324</v>
      </c>
      <c r="L58" s="204" t="s">
        <v>261</v>
      </c>
      <c r="M58" s="204" t="s">
        <v>261</v>
      </c>
      <c r="N58" s="204" t="s">
        <v>261</v>
      </c>
      <c r="O58" s="204" t="s">
        <v>261</v>
      </c>
      <c r="P58" s="204" t="s">
        <v>261</v>
      </c>
      <c r="Q58" s="204" t="s">
        <v>324</v>
      </c>
      <c r="R58" s="204" t="s">
        <v>324</v>
      </c>
      <c r="S58" s="204" t="s">
        <v>261</v>
      </c>
      <c r="T58" s="204" t="s">
        <v>261</v>
      </c>
      <c r="U58" s="204" t="s">
        <v>261</v>
      </c>
    </row>
    <row r="59" spans="1:21" ht="12.75">
      <c r="A59" s="101">
        <v>41493</v>
      </c>
      <c r="B59" s="104"/>
      <c r="C59" s="83" t="s">
        <v>168</v>
      </c>
      <c r="D59" s="204" t="s">
        <v>261</v>
      </c>
      <c r="E59" s="204" t="s">
        <v>261</v>
      </c>
      <c r="F59" s="228" t="s">
        <v>325</v>
      </c>
      <c r="G59" s="204" t="s">
        <v>261</v>
      </c>
      <c r="H59" s="228">
        <v>20</v>
      </c>
      <c r="I59" s="204" t="s">
        <v>261</v>
      </c>
      <c r="J59" s="204" t="s">
        <v>261</v>
      </c>
      <c r="K59" s="204" t="s">
        <v>324</v>
      </c>
      <c r="L59" s="204" t="s">
        <v>261</v>
      </c>
      <c r="M59" s="204" t="s">
        <v>261</v>
      </c>
      <c r="N59" s="204" t="s">
        <v>261</v>
      </c>
      <c r="O59" s="204" t="s">
        <v>261</v>
      </c>
      <c r="P59" s="204" t="s">
        <v>324</v>
      </c>
      <c r="Q59" s="204" t="s">
        <v>261</v>
      </c>
      <c r="R59" s="204" t="s">
        <v>261</v>
      </c>
      <c r="S59" s="204" t="s">
        <v>261</v>
      </c>
      <c r="T59" s="204" t="s">
        <v>261</v>
      </c>
      <c r="U59" s="204" t="s">
        <v>261</v>
      </c>
    </row>
    <row r="60" spans="1:21" ht="12.75">
      <c r="A60" s="101">
        <v>41516</v>
      </c>
      <c r="B60" s="104"/>
      <c r="C60" s="83" t="s">
        <v>5</v>
      </c>
      <c r="D60" s="204" t="s">
        <v>261</v>
      </c>
      <c r="E60" s="204" t="s">
        <v>261</v>
      </c>
      <c r="F60" s="228" t="s">
        <v>351</v>
      </c>
      <c r="G60" s="204" t="s">
        <v>261</v>
      </c>
      <c r="H60" s="228">
        <v>20</v>
      </c>
      <c r="I60" s="204" t="s">
        <v>261</v>
      </c>
      <c r="J60" s="204" t="s">
        <v>261</v>
      </c>
      <c r="K60" s="204" t="s">
        <v>324</v>
      </c>
      <c r="L60" s="204" t="s">
        <v>261</v>
      </c>
      <c r="M60" s="204" t="s">
        <v>261</v>
      </c>
      <c r="N60" s="204" t="s">
        <v>261</v>
      </c>
      <c r="O60" s="204" t="s">
        <v>261</v>
      </c>
      <c r="P60" s="204" t="s">
        <v>261</v>
      </c>
      <c r="Q60" s="204" t="s">
        <v>261</v>
      </c>
      <c r="R60" s="204" t="s">
        <v>261</v>
      </c>
      <c r="S60" s="204" t="s">
        <v>261</v>
      </c>
      <c r="T60" s="204" t="s">
        <v>261</v>
      </c>
      <c r="U60" s="204" t="s">
        <v>261</v>
      </c>
    </row>
    <row r="61" spans="1:21" ht="12.75">
      <c r="A61" s="101">
        <v>41493</v>
      </c>
      <c r="B61" s="104"/>
      <c r="C61" s="83" t="s">
        <v>169</v>
      </c>
      <c r="D61" s="204" t="s">
        <v>261</v>
      </c>
      <c r="E61" s="204" t="s">
        <v>261</v>
      </c>
      <c r="F61" s="228" t="s">
        <v>325</v>
      </c>
      <c r="G61" s="204" t="s">
        <v>261</v>
      </c>
      <c r="H61" s="228">
        <v>13</v>
      </c>
      <c r="I61" s="204" t="s">
        <v>261</v>
      </c>
      <c r="J61" s="204" t="s">
        <v>261</v>
      </c>
      <c r="K61" s="204" t="s">
        <v>324</v>
      </c>
      <c r="L61" s="204" t="s">
        <v>261</v>
      </c>
      <c r="M61" s="204" t="s">
        <v>261</v>
      </c>
      <c r="N61" s="204" t="s">
        <v>261</v>
      </c>
      <c r="O61" s="204" t="s">
        <v>261</v>
      </c>
      <c r="P61" s="204" t="s">
        <v>261</v>
      </c>
      <c r="Q61" s="204" t="s">
        <v>261</v>
      </c>
      <c r="R61" s="204" t="s">
        <v>261</v>
      </c>
      <c r="S61" s="204" t="s">
        <v>261</v>
      </c>
      <c r="T61" s="204" t="s">
        <v>261</v>
      </c>
      <c r="U61" s="204" t="s">
        <v>261</v>
      </c>
    </row>
    <row r="62" spans="1:21" ht="12.75">
      <c r="A62" s="101">
        <v>41520</v>
      </c>
      <c r="B62" s="104"/>
      <c r="C62" s="83" t="s">
        <v>170</v>
      </c>
      <c r="D62" s="166" t="s">
        <v>261</v>
      </c>
      <c r="E62" s="166" t="s">
        <v>261</v>
      </c>
      <c r="F62" s="229" t="s">
        <v>325</v>
      </c>
      <c r="G62" s="166" t="s">
        <v>261</v>
      </c>
      <c r="H62" s="229">
        <v>6</v>
      </c>
      <c r="I62" s="204" t="s">
        <v>324</v>
      </c>
      <c r="J62" s="166" t="s">
        <v>261</v>
      </c>
      <c r="K62" s="166" t="s">
        <v>324</v>
      </c>
      <c r="L62" s="166" t="s">
        <v>261</v>
      </c>
      <c r="M62" s="166" t="s">
        <v>261</v>
      </c>
      <c r="N62" s="166" t="s">
        <v>261</v>
      </c>
      <c r="O62" s="166" t="s">
        <v>261</v>
      </c>
      <c r="P62" s="166" t="s">
        <v>324</v>
      </c>
      <c r="Q62" s="166" t="s">
        <v>261</v>
      </c>
      <c r="R62" s="166" t="s">
        <v>324</v>
      </c>
      <c r="S62" s="166" t="s">
        <v>324</v>
      </c>
      <c r="T62" s="166" t="s">
        <v>324</v>
      </c>
      <c r="U62" s="166" t="s">
        <v>324</v>
      </c>
    </row>
    <row r="63" spans="1:21" ht="12.75">
      <c r="A63" s="101">
        <v>41495</v>
      </c>
      <c r="B63" s="104"/>
      <c r="C63" s="83" t="s">
        <v>171</v>
      </c>
      <c r="D63" s="166" t="s">
        <v>261</v>
      </c>
      <c r="E63" s="166" t="s">
        <v>261</v>
      </c>
      <c r="F63" s="229" t="s">
        <v>413</v>
      </c>
      <c r="G63" s="166" t="s">
        <v>261</v>
      </c>
      <c r="H63" s="228">
        <v>16</v>
      </c>
      <c r="I63" s="166" t="s">
        <v>324</v>
      </c>
      <c r="J63" s="166" t="s">
        <v>261</v>
      </c>
      <c r="K63" s="166" t="s">
        <v>324</v>
      </c>
      <c r="L63" s="166" t="s">
        <v>261</v>
      </c>
      <c r="M63" s="166" t="s">
        <v>261</v>
      </c>
      <c r="N63" s="166" t="s">
        <v>261</v>
      </c>
      <c r="O63" s="166" t="s">
        <v>261</v>
      </c>
      <c r="P63" s="166" t="s">
        <v>261</v>
      </c>
      <c r="Q63" s="166" t="s">
        <v>261</v>
      </c>
      <c r="R63" s="166" t="s">
        <v>261</v>
      </c>
      <c r="S63" s="166" t="s">
        <v>261</v>
      </c>
      <c r="T63" s="166" t="s">
        <v>261</v>
      </c>
      <c r="U63" s="166" t="s">
        <v>261</v>
      </c>
    </row>
    <row r="64" spans="1:21" ht="12.75">
      <c r="A64" s="101">
        <v>41495</v>
      </c>
      <c r="B64" s="104"/>
      <c r="C64" s="83" t="s">
        <v>172</v>
      </c>
      <c r="D64" s="204" t="s">
        <v>261</v>
      </c>
      <c r="E64" s="204" t="s">
        <v>261</v>
      </c>
      <c r="F64" s="228" t="s">
        <v>413</v>
      </c>
      <c r="G64" s="204" t="s">
        <v>261</v>
      </c>
      <c r="H64" s="228">
        <v>11</v>
      </c>
      <c r="I64" s="204" t="s">
        <v>324</v>
      </c>
      <c r="J64" s="204" t="s">
        <v>261</v>
      </c>
      <c r="K64" s="204" t="s">
        <v>324</v>
      </c>
      <c r="L64" s="204" t="s">
        <v>261</v>
      </c>
      <c r="M64" s="204" t="s">
        <v>261</v>
      </c>
      <c r="N64" s="204" t="s">
        <v>261</v>
      </c>
      <c r="O64" s="204" t="s">
        <v>261</v>
      </c>
      <c r="P64" s="204" t="s">
        <v>261</v>
      </c>
      <c r="Q64" s="204" t="s">
        <v>261</v>
      </c>
      <c r="R64" s="204" t="s">
        <v>261</v>
      </c>
      <c r="S64" s="204" t="s">
        <v>261</v>
      </c>
      <c r="T64" s="204" t="s">
        <v>261</v>
      </c>
      <c r="U64" s="204" t="s">
        <v>261</v>
      </c>
    </row>
    <row r="65" spans="1:21" ht="12.75">
      <c r="A65" s="101">
        <v>41495</v>
      </c>
      <c r="B65" s="104"/>
      <c r="C65" s="83" t="s">
        <v>173</v>
      </c>
      <c r="D65" s="204" t="s">
        <v>261</v>
      </c>
      <c r="E65" s="204" t="s">
        <v>261</v>
      </c>
      <c r="F65" s="228" t="s">
        <v>413</v>
      </c>
      <c r="G65" s="204" t="s">
        <v>261</v>
      </c>
      <c r="H65" s="228">
        <v>7</v>
      </c>
      <c r="I65" s="204" t="s">
        <v>324</v>
      </c>
      <c r="J65" s="204" t="s">
        <v>261</v>
      </c>
      <c r="K65" s="204" t="s">
        <v>324</v>
      </c>
      <c r="L65" s="204" t="s">
        <v>261</v>
      </c>
      <c r="M65" s="204" t="s">
        <v>261</v>
      </c>
      <c r="N65" s="204" t="s">
        <v>261</v>
      </c>
      <c r="O65" s="204" t="s">
        <v>261</v>
      </c>
      <c r="P65" s="204" t="s">
        <v>261</v>
      </c>
      <c r="Q65" s="204" t="s">
        <v>261</v>
      </c>
      <c r="R65" s="204" t="s">
        <v>261</v>
      </c>
      <c r="S65" s="204" t="s">
        <v>261</v>
      </c>
      <c r="T65" s="204" t="s">
        <v>261</v>
      </c>
      <c r="U65" s="204" t="s">
        <v>261</v>
      </c>
    </row>
    <row r="66" spans="1:21" ht="12.75">
      <c r="A66" s="101">
        <v>41514</v>
      </c>
      <c r="B66" s="104"/>
      <c r="C66" s="83" t="s">
        <v>174</v>
      </c>
      <c r="D66" s="166" t="s">
        <v>261</v>
      </c>
      <c r="E66" s="166" t="s">
        <v>261</v>
      </c>
      <c r="F66" s="229" t="s">
        <v>326</v>
      </c>
      <c r="G66" s="166" t="s">
        <v>261</v>
      </c>
      <c r="H66" s="228">
        <v>31</v>
      </c>
      <c r="I66" s="166" t="s">
        <v>261</v>
      </c>
      <c r="J66" s="166" t="s">
        <v>261</v>
      </c>
      <c r="K66" s="166" t="s">
        <v>261</v>
      </c>
      <c r="L66" s="166" t="s">
        <v>261</v>
      </c>
      <c r="M66" s="166" t="s">
        <v>261</v>
      </c>
      <c r="N66" s="166" t="s">
        <v>261</v>
      </c>
      <c r="O66" s="166" t="s">
        <v>261</v>
      </c>
      <c r="P66" s="166" t="s">
        <v>261</v>
      </c>
      <c r="Q66" s="166" t="s">
        <v>261</v>
      </c>
      <c r="R66" s="166" t="s">
        <v>261</v>
      </c>
      <c r="S66" s="166" t="s">
        <v>261</v>
      </c>
      <c r="T66" s="166" t="s">
        <v>261</v>
      </c>
      <c r="U66" s="166" t="s">
        <v>261</v>
      </c>
    </row>
    <row r="67" spans="1:21" ht="12.75">
      <c r="A67" s="101">
        <v>41467</v>
      </c>
      <c r="B67" s="104"/>
      <c r="C67" s="83" t="s">
        <v>175</v>
      </c>
      <c r="D67" s="166" t="s">
        <v>261</v>
      </c>
      <c r="E67" s="166" t="s">
        <v>261</v>
      </c>
      <c r="F67" s="229" t="s">
        <v>335</v>
      </c>
      <c r="G67" s="166" t="s">
        <v>261</v>
      </c>
      <c r="H67" s="228">
        <v>21</v>
      </c>
      <c r="I67" s="166" t="s">
        <v>261</v>
      </c>
      <c r="J67" s="166" t="s">
        <v>261</v>
      </c>
      <c r="K67" s="166" t="s">
        <v>324</v>
      </c>
      <c r="L67" s="166" t="s">
        <v>261</v>
      </c>
      <c r="M67" s="166" t="s">
        <v>261</v>
      </c>
      <c r="N67" s="166" t="s">
        <v>261</v>
      </c>
      <c r="O67" s="166" t="s">
        <v>261</v>
      </c>
      <c r="P67" s="166" t="s">
        <v>261</v>
      </c>
      <c r="Q67" s="166" t="s">
        <v>261</v>
      </c>
      <c r="R67" s="166" t="s">
        <v>261</v>
      </c>
      <c r="S67" s="166" t="s">
        <v>261</v>
      </c>
      <c r="T67" s="166" t="s">
        <v>261</v>
      </c>
      <c r="U67" s="166" t="s">
        <v>261</v>
      </c>
    </row>
    <row r="68" spans="1:21" ht="12.75">
      <c r="A68" s="101">
        <v>41456</v>
      </c>
      <c r="B68" s="104"/>
      <c r="C68" s="86" t="s">
        <v>45</v>
      </c>
      <c r="D68" s="204" t="s">
        <v>261</v>
      </c>
      <c r="E68" s="204" t="s">
        <v>261</v>
      </c>
      <c r="F68" s="228" t="s">
        <v>326</v>
      </c>
      <c r="G68" s="204" t="s">
        <v>261</v>
      </c>
      <c r="H68" s="228">
        <v>29</v>
      </c>
      <c r="I68" s="204" t="s">
        <v>324</v>
      </c>
      <c r="J68" s="204" t="s">
        <v>261</v>
      </c>
      <c r="K68" s="204" t="s">
        <v>261</v>
      </c>
      <c r="L68" s="204" t="s">
        <v>261</v>
      </c>
      <c r="M68" s="204" t="s">
        <v>261</v>
      </c>
      <c r="N68" s="204" t="s">
        <v>261</v>
      </c>
      <c r="O68" s="204" t="s">
        <v>261</v>
      </c>
      <c r="P68" s="204" t="s">
        <v>261</v>
      </c>
      <c r="Q68" s="204" t="s">
        <v>261</v>
      </c>
      <c r="R68" s="204" t="s">
        <v>261</v>
      </c>
      <c r="S68" s="204" t="s">
        <v>261</v>
      </c>
      <c r="T68" s="204" t="s">
        <v>261</v>
      </c>
      <c r="U68" s="204" t="s">
        <v>261</v>
      </c>
    </row>
    <row r="69" spans="1:21" ht="12.75">
      <c r="A69" s="101">
        <v>41519</v>
      </c>
      <c r="B69" s="104"/>
      <c r="C69" s="86" t="s">
        <v>119</v>
      </c>
      <c r="D69" s="204" t="s">
        <v>261</v>
      </c>
      <c r="E69" s="204" t="s">
        <v>261</v>
      </c>
      <c r="F69" s="228" t="s">
        <v>326</v>
      </c>
      <c r="G69" s="204" t="s">
        <v>261</v>
      </c>
      <c r="H69" s="228">
        <v>29</v>
      </c>
      <c r="I69" s="204" t="s">
        <v>324</v>
      </c>
      <c r="J69" s="204" t="s">
        <v>261</v>
      </c>
      <c r="K69" s="204" t="s">
        <v>261</v>
      </c>
      <c r="L69" s="204" t="s">
        <v>261</v>
      </c>
      <c r="M69" s="204" t="s">
        <v>261</v>
      </c>
      <c r="N69" s="204" t="s">
        <v>261</v>
      </c>
      <c r="O69" s="204" t="s">
        <v>261</v>
      </c>
      <c r="P69" s="204" t="s">
        <v>261</v>
      </c>
      <c r="Q69" s="204" t="s">
        <v>261</v>
      </c>
      <c r="R69" s="204" t="s">
        <v>261</v>
      </c>
      <c r="S69" s="204" t="s">
        <v>261</v>
      </c>
      <c r="T69" s="204" t="s">
        <v>261</v>
      </c>
      <c r="U69" s="204" t="s">
        <v>261</v>
      </c>
    </row>
    <row r="70" spans="1:21" ht="12.75">
      <c r="A70" s="101">
        <v>41487</v>
      </c>
      <c r="B70" s="104"/>
      <c r="C70" s="90" t="s">
        <v>176</v>
      </c>
      <c r="D70" s="166" t="s">
        <v>261</v>
      </c>
      <c r="E70" s="166" t="s">
        <v>261</v>
      </c>
      <c r="F70" s="229" t="s">
        <v>405</v>
      </c>
      <c r="G70" s="166" t="s">
        <v>261</v>
      </c>
      <c r="H70" s="228">
        <v>5</v>
      </c>
      <c r="I70" s="166" t="s">
        <v>261</v>
      </c>
      <c r="J70" s="166" t="s">
        <v>261</v>
      </c>
      <c r="K70" s="166" t="s">
        <v>261</v>
      </c>
      <c r="L70" s="166" t="s">
        <v>261</v>
      </c>
      <c r="M70" s="166" t="s">
        <v>261</v>
      </c>
      <c r="N70" s="166" t="s">
        <v>261</v>
      </c>
      <c r="O70" s="166" t="s">
        <v>261</v>
      </c>
      <c r="P70" s="166" t="s">
        <v>261</v>
      </c>
      <c r="Q70" s="166" t="s">
        <v>261</v>
      </c>
      <c r="R70" s="166" t="s">
        <v>261</v>
      </c>
      <c r="S70" s="166" t="s">
        <v>261</v>
      </c>
      <c r="T70" s="166" t="s">
        <v>261</v>
      </c>
      <c r="U70" s="166" t="s">
        <v>324</v>
      </c>
    </row>
    <row r="71" spans="1:21" ht="12.75">
      <c r="A71" s="101">
        <v>41493</v>
      </c>
      <c r="B71" s="104"/>
      <c r="C71" s="86" t="s">
        <v>177</v>
      </c>
      <c r="D71" s="166" t="s">
        <v>261</v>
      </c>
      <c r="E71" s="166" t="s">
        <v>261</v>
      </c>
      <c r="F71" s="229" t="s">
        <v>325</v>
      </c>
      <c r="G71" s="166" t="s">
        <v>261</v>
      </c>
      <c r="H71" s="229">
        <v>17</v>
      </c>
      <c r="I71" s="166" t="s">
        <v>261</v>
      </c>
      <c r="J71" s="166" t="s">
        <v>261</v>
      </c>
      <c r="K71" s="166" t="s">
        <v>324</v>
      </c>
      <c r="L71" s="166" t="s">
        <v>261</v>
      </c>
      <c r="M71" s="166" t="s">
        <v>261</v>
      </c>
      <c r="N71" s="166" t="s">
        <v>261</v>
      </c>
      <c r="O71" s="166" t="s">
        <v>261</v>
      </c>
      <c r="P71" s="166" t="s">
        <v>324</v>
      </c>
      <c r="Q71" s="166" t="s">
        <v>261</v>
      </c>
      <c r="R71" s="166" t="s">
        <v>261</v>
      </c>
      <c r="S71" s="166" t="s">
        <v>261</v>
      </c>
      <c r="T71" s="166" t="s">
        <v>261</v>
      </c>
      <c r="U71" s="166" t="s">
        <v>261</v>
      </c>
    </row>
    <row r="72" spans="1:21" ht="12.75">
      <c r="A72" s="101">
        <v>41501</v>
      </c>
      <c r="B72" s="104"/>
      <c r="C72" s="86" t="s">
        <v>419</v>
      </c>
      <c r="D72" s="204" t="s">
        <v>324</v>
      </c>
      <c r="E72" s="204" t="s">
        <v>324</v>
      </c>
      <c r="F72" s="228" t="s">
        <v>414</v>
      </c>
      <c r="G72" s="204" t="s">
        <v>261</v>
      </c>
      <c r="H72" s="228"/>
      <c r="I72" s="204" t="s">
        <v>324</v>
      </c>
      <c r="J72" s="204" t="s">
        <v>261</v>
      </c>
      <c r="K72" s="204" t="s">
        <v>324</v>
      </c>
      <c r="L72" s="204" t="s">
        <v>324</v>
      </c>
      <c r="M72" s="204" t="s">
        <v>324</v>
      </c>
      <c r="N72" s="204" t="s">
        <v>261</v>
      </c>
      <c r="O72" s="204" t="s">
        <v>261</v>
      </c>
      <c r="P72" s="204" t="s">
        <v>261</v>
      </c>
      <c r="Q72" s="204" t="s">
        <v>261</v>
      </c>
      <c r="R72" s="204" t="s">
        <v>261</v>
      </c>
      <c r="S72" s="204" t="s">
        <v>261</v>
      </c>
      <c r="T72" s="204" t="s">
        <v>261</v>
      </c>
      <c r="U72" s="204" t="s">
        <v>324</v>
      </c>
    </row>
    <row r="73" spans="1:21" ht="12.75">
      <c r="A73" s="101">
        <v>41480</v>
      </c>
      <c r="B73" s="104"/>
      <c r="C73" s="83" t="s">
        <v>16</v>
      </c>
      <c r="D73" s="204" t="s">
        <v>261</v>
      </c>
      <c r="E73" s="204" t="s">
        <v>261</v>
      </c>
      <c r="F73" s="228" t="s">
        <v>327</v>
      </c>
      <c r="G73" s="204" t="s">
        <v>324</v>
      </c>
      <c r="H73" s="228">
        <v>45</v>
      </c>
      <c r="I73" s="204" t="s">
        <v>261</v>
      </c>
      <c r="J73" s="204" t="s">
        <v>261</v>
      </c>
      <c r="K73" s="204" t="s">
        <v>261</v>
      </c>
      <c r="L73" s="204" t="s">
        <v>261</v>
      </c>
      <c r="M73" s="204" t="s">
        <v>261</v>
      </c>
      <c r="N73" s="204" t="s">
        <v>261</v>
      </c>
      <c r="O73" s="204" t="s">
        <v>261</v>
      </c>
      <c r="P73" s="204" t="s">
        <v>261</v>
      </c>
      <c r="Q73" s="204" t="s">
        <v>261</v>
      </c>
      <c r="R73" s="204" t="s">
        <v>261</v>
      </c>
      <c r="S73" s="204" t="s">
        <v>324</v>
      </c>
      <c r="T73" s="204" t="s">
        <v>261</v>
      </c>
      <c r="U73" s="204" t="s">
        <v>324</v>
      </c>
    </row>
    <row r="74" spans="1:21" ht="12.75">
      <c r="A74" s="101">
        <v>41513</v>
      </c>
      <c r="B74" s="104"/>
      <c r="C74" s="83" t="s">
        <v>94</v>
      </c>
      <c r="D74" s="204" t="s">
        <v>261</v>
      </c>
      <c r="E74" s="204" t="s">
        <v>261</v>
      </c>
      <c r="F74" s="228" t="s">
        <v>333</v>
      </c>
      <c r="G74" s="204" t="s">
        <v>261</v>
      </c>
      <c r="H74" s="228">
        <v>23</v>
      </c>
      <c r="I74" s="204" t="s">
        <v>261</v>
      </c>
      <c r="J74" s="204" t="s">
        <v>261</v>
      </c>
      <c r="K74" s="204" t="s">
        <v>261</v>
      </c>
      <c r="L74" s="204" t="s">
        <v>261</v>
      </c>
      <c r="M74" s="204" t="s">
        <v>261</v>
      </c>
      <c r="N74" s="204" t="s">
        <v>261</v>
      </c>
      <c r="O74" s="204" t="s">
        <v>261</v>
      </c>
      <c r="P74" s="204" t="s">
        <v>261</v>
      </c>
      <c r="Q74" s="204" t="s">
        <v>261</v>
      </c>
      <c r="R74" s="204" t="s">
        <v>261</v>
      </c>
      <c r="S74" s="204" t="s">
        <v>261</v>
      </c>
      <c r="T74" s="204" t="s">
        <v>261</v>
      </c>
      <c r="U74" s="204" t="s">
        <v>261</v>
      </c>
    </row>
    <row r="75" spans="1:21" ht="12.75">
      <c r="A75" s="101">
        <v>41501</v>
      </c>
      <c r="B75" s="104"/>
      <c r="C75" s="83" t="s">
        <v>178</v>
      </c>
      <c r="D75" s="166" t="s">
        <v>261</v>
      </c>
      <c r="E75" s="166" t="s">
        <v>261</v>
      </c>
      <c r="F75" s="229" t="s">
        <v>335</v>
      </c>
      <c r="G75" s="166" t="s">
        <v>261</v>
      </c>
      <c r="H75" s="228">
        <v>8</v>
      </c>
      <c r="I75" s="166" t="s">
        <v>261</v>
      </c>
      <c r="J75" s="166" t="s">
        <v>261</v>
      </c>
      <c r="K75" s="166" t="s">
        <v>324</v>
      </c>
      <c r="L75" s="166" t="s">
        <v>261</v>
      </c>
      <c r="M75" s="166" t="s">
        <v>324</v>
      </c>
      <c r="N75" s="166" t="s">
        <v>261</v>
      </c>
      <c r="O75" s="166" t="s">
        <v>261</v>
      </c>
      <c r="P75" s="166" t="s">
        <v>261</v>
      </c>
      <c r="Q75" s="166" t="s">
        <v>261</v>
      </c>
      <c r="R75" s="166" t="s">
        <v>261</v>
      </c>
      <c r="S75" s="166" t="s">
        <v>324</v>
      </c>
      <c r="T75" s="166" t="s">
        <v>261</v>
      </c>
      <c r="U75" s="166" t="s">
        <v>324</v>
      </c>
    </row>
    <row r="76" spans="1:21" ht="12.75">
      <c r="A76" s="101">
        <v>41493</v>
      </c>
      <c r="B76" s="104"/>
      <c r="C76" s="83" t="s">
        <v>179</v>
      </c>
      <c r="D76" s="204" t="s">
        <v>261</v>
      </c>
      <c r="E76" s="204" t="s">
        <v>261</v>
      </c>
      <c r="F76" s="228" t="s">
        <v>325</v>
      </c>
      <c r="G76" s="204" t="s">
        <v>261</v>
      </c>
      <c r="H76" s="228">
        <v>17</v>
      </c>
      <c r="I76" s="204" t="s">
        <v>261</v>
      </c>
      <c r="J76" s="204" t="s">
        <v>261</v>
      </c>
      <c r="K76" s="204" t="s">
        <v>261</v>
      </c>
      <c r="L76" s="204" t="s">
        <v>261</v>
      </c>
      <c r="M76" s="204" t="s">
        <v>261</v>
      </c>
      <c r="N76" s="204" t="s">
        <v>261</v>
      </c>
      <c r="O76" s="204" t="s">
        <v>261</v>
      </c>
      <c r="P76" s="204" t="s">
        <v>324</v>
      </c>
      <c r="Q76" s="204" t="s">
        <v>261</v>
      </c>
      <c r="R76" s="204" t="s">
        <v>261</v>
      </c>
      <c r="S76" s="204" t="s">
        <v>261</v>
      </c>
      <c r="T76" s="204" t="s">
        <v>261</v>
      </c>
      <c r="U76" s="204" t="s">
        <v>261</v>
      </c>
    </row>
    <row r="77" spans="1:21" ht="12.75">
      <c r="A77" s="101">
        <v>41516</v>
      </c>
      <c r="B77" s="104"/>
      <c r="C77" s="83" t="s">
        <v>180</v>
      </c>
      <c r="D77" s="204" t="s">
        <v>324</v>
      </c>
      <c r="E77" s="204" t="s">
        <v>261</v>
      </c>
      <c r="F77" s="228" t="s">
        <v>326</v>
      </c>
      <c r="G77" s="204" t="s">
        <v>261</v>
      </c>
      <c r="H77" s="228">
        <v>47</v>
      </c>
      <c r="I77" s="204" t="s">
        <v>261</v>
      </c>
      <c r="J77" s="204" t="s">
        <v>261</v>
      </c>
      <c r="K77" s="204" t="s">
        <v>261</v>
      </c>
      <c r="L77" s="204" t="s">
        <v>261</v>
      </c>
      <c r="M77" s="204" t="s">
        <v>261</v>
      </c>
      <c r="N77" s="204" t="s">
        <v>261</v>
      </c>
      <c r="O77" s="204" t="s">
        <v>261</v>
      </c>
      <c r="P77" s="204" t="s">
        <v>261</v>
      </c>
      <c r="Q77" s="204" t="s">
        <v>261</v>
      </c>
      <c r="R77" s="204" t="s">
        <v>261</v>
      </c>
      <c r="S77" s="204" t="s">
        <v>261</v>
      </c>
      <c r="T77" s="204" t="s">
        <v>261</v>
      </c>
      <c r="U77" s="204" t="s">
        <v>324</v>
      </c>
    </row>
    <row r="78" spans="1:21" ht="12.75">
      <c r="A78" s="101">
        <v>41516</v>
      </c>
      <c r="B78" s="104"/>
      <c r="C78" s="83" t="s">
        <v>32</v>
      </c>
      <c r="D78" s="204" t="s">
        <v>324</v>
      </c>
      <c r="E78" s="204" t="s">
        <v>324</v>
      </c>
      <c r="F78" s="228" t="s">
        <v>405</v>
      </c>
      <c r="G78" s="204" t="s">
        <v>261</v>
      </c>
      <c r="H78" s="228"/>
      <c r="I78" s="204" t="s">
        <v>324</v>
      </c>
      <c r="J78" s="204" t="s">
        <v>324</v>
      </c>
      <c r="K78" s="204" t="s">
        <v>324</v>
      </c>
      <c r="L78" s="204" t="s">
        <v>324</v>
      </c>
      <c r="M78" s="204" t="s">
        <v>324</v>
      </c>
      <c r="N78" s="204" t="s">
        <v>324</v>
      </c>
      <c r="O78" s="204" t="s">
        <v>324</v>
      </c>
      <c r="P78" s="204" t="s">
        <v>324</v>
      </c>
      <c r="Q78" s="204" t="s">
        <v>324</v>
      </c>
      <c r="R78" s="204" t="s">
        <v>324</v>
      </c>
      <c r="S78" s="204" t="s">
        <v>261</v>
      </c>
      <c r="T78" s="204" t="s">
        <v>261</v>
      </c>
      <c r="U78" s="204" t="s">
        <v>261</v>
      </c>
    </row>
    <row r="79" spans="1:21" ht="12.75">
      <c r="A79" s="101">
        <v>41509</v>
      </c>
      <c r="B79" s="104"/>
      <c r="C79" s="83" t="s">
        <v>26</v>
      </c>
      <c r="D79" s="204" t="s">
        <v>261</v>
      </c>
      <c r="E79" s="204" t="s">
        <v>261</v>
      </c>
      <c r="F79" s="228" t="s">
        <v>335</v>
      </c>
      <c r="G79" s="204" t="s">
        <v>261</v>
      </c>
      <c r="H79" s="228">
        <v>12</v>
      </c>
      <c r="I79" s="204" t="s">
        <v>261</v>
      </c>
      <c r="J79" s="204" t="s">
        <v>324</v>
      </c>
      <c r="K79" s="204" t="s">
        <v>324</v>
      </c>
      <c r="L79" s="204" t="s">
        <v>261</v>
      </c>
      <c r="M79" s="204" t="s">
        <v>261</v>
      </c>
      <c r="N79" s="204" t="s">
        <v>261</v>
      </c>
      <c r="O79" s="204" t="s">
        <v>261</v>
      </c>
      <c r="P79" s="204" t="s">
        <v>261</v>
      </c>
      <c r="Q79" s="204" t="s">
        <v>261</v>
      </c>
      <c r="R79" s="204" t="s">
        <v>261</v>
      </c>
      <c r="S79" s="204" t="s">
        <v>261</v>
      </c>
      <c r="T79" s="204" t="s">
        <v>261</v>
      </c>
      <c r="U79" s="204" t="s">
        <v>261</v>
      </c>
    </row>
    <row r="80" spans="1:21" ht="12.75">
      <c r="A80" s="101">
        <v>41501</v>
      </c>
      <c r="B80" s="104"/>
      <c r="C80" s="83" t="s">
        <v>420</v>
      </c>
      <c r="D80" s="204" t="s">
        <v>324</v>
      </c>
      <c r="E80" s="204" t="s">
        <v>324</v>
      </c>
      <c r="F80" s="228" t="s">
        <v>414</v>
      </c>
      <c r="G80" s="204" t="s">
        <v>261</v>
      </c>
      <c r="H80" s="228"/>
      <c r="I80" s="204" t="s">
        <v>324</v>
      </c>
      <c r="J80" s="204" t="s">
        <v>261</v>
      </c>
      <c r="K80" s="204" t="s">
        <v>324</v>
      </c>
      <c r="L80" s="204" t="s">
        <v>324</v>
      </c>
      <c r="M80" s="204" t="s">
        <v>324</v>
      </c>
      <c r="N80" s="204" t="s">
        <v>261</v>
      </c>
      <c r="O80" s="204" t="s">
        <v>261</v>
      </c>
      <c r="P80" s="204" t="s">
        <v>261</v>
      </c>
      <c r="Q80" s="204" t="s">
        <v>261</v>
      </c>
      <c r="R80" s="204" t="s">
        <v>261</v>
      </c>
      <c r="S80" s="204" t="s">
        <v>261</v>
      </c>
      <c r="T80" s="204" t="s">
        <v>261</v>
      </c>
      <c r="U80" s="204" t="s">
        <v>261</v>
      </c>
    </row>
    <row r="81" spans="1:21" ht="12.75">
      <c r="A81" s="101">
        <v>41466</v>
      </c>
      <c r="B81" s="104"/>
      <c r="C81" s="83" t="s">
        <v>181</v>
      </c>
      <c r="D81" s="204" t="s">
        <v>261</v>
      </c>
      <c r="E81" s="204" t="s">
        <v>261</v>
      </c>
      <c r="F81" s="228" t="s">
        <v>326</v>
      </c>
      <c r="G81" s="204" t="s">
        <v>261</v>
      </c>
      <c r="H81" s="228">
        <v>11</v>
      </c>
      <c r="I81" s="204" t="s">
        <v>324</v>
      </c>
      <c r="J81" s="204" t="s">
        <v>261</v>
      </c>
      <c r="K81" s="204" t="s">
        <v>261</v>
      </c>
      <c r="L81" s="204" t="s">
        <v>261</v>
      </c>
      <c r="M81" s="204" t="s">
        <v>324</v>
      </c>
      <c r="N81" s="204" t="s">
        <v>261</v>
      </c>
      <c r="O81" s="204" t="s">
        <v>261</v>
      </c>
      <c r="P81" s="204" t="s">
        <v>324</v>
      </c>
      <c r="Q81" s="204" t="s">
        <v>261</v>
      </c>
      <c r="R81" s="204" t="s">
        <v>261</v>
      </c>
      <c r="S81" s="204" t="s">
        <v>261</v>
      </c>
      <c r="T81" s="204" t="s">
        <v>261</v>
      </c>
      <c r="U81" s="204" t="s">
        <v>261</v>
      </c>
    </row>
    <row r="82" spans="1:21" ht="12.75">
      <c r="A82" s="101">
        <v>41495</v>
      </c>
      <c r="B82" s="104"/>
      <c r="C82" s="83" t="s">
        <v>182</v>
      </c>
      <c r="D82" s="204" t="s">
        <v>261</v>
      </c>
      <c r="E82" s="204" t="s">
        <v>261</v>
      </c>
      <c r="F82" s="228" t="s">
        <v>413</v>
      </c>
      <c r="G82" s="204" t="s">
        <v>261</v>
      </c>
      <c r="H82" s="228">
        <v>13</v>
      </c>
      <c r="I82" s="204" t="s">
        <v>324</v>
      </c>
      <c r="J82" s="204" t="s">
        <v>261</v>
      </c>
      <c r="K82" s="204" t="s">
        <v>324</v>
      </c>
      <c r="L82" s="204" t="s">
        <v>261</v>
      </c>
      <c r="M82" s="204" t="s">
        <v>261</v>
      </c>
      <c r="N82" s="204" t="s">
        <v>261</v>
      </c>
      <c r="O82" s="204" t="s">
        <v>261</v>
      </c>
      <c r="P82" s="204" t="s">
        <v>261</v>
      </c>
      <c r="Q82" s="204" t="s">
        <v>261</v>
      </c>
      <c r="R82" s="204" t="s">
        <v>261</v>
      </c>
      <c r="S82" s="204" t="s">
        <v>261</v>
      </c>
      <c r="T82" s="204" t="s">
        <v>261</v>
      </c>
      <c r="U82" s="204" t="s">
        <v>261</v>
      </c>
    </row>
    <row r="83" spans="1:21" ht="12.75">
      <c r="A83" s="101">
        <v>41495</v>
      </c>
      <c r="B83" s="104"/>
      <c r="C83" s="83" t="s">
        <v>345</v>
      </c>
      <c r="D83" s="166" t="s">
        <v>261</v>
      </c>
      <c r="E83" s="166" t="s">
        <v>261</v>
      </c>
      <c r="F83" s="228" t="s">
        <v>413</v>
      </c>
      <c r="G83" s="166" t="s">
        <v>261</v>
      </c>
      <c r="H83" s="228">
        <v>13</v>
      </c>
      <c r="I83" s="166" t="s">
        <v>324</v>
      </c>
      <c r="J83" s="166" t="s">
        <v>261</v>
      </c>
      <c r="K83" s="166" t="s">
        <v>324</v>
      </c>
      <c r="L83" s="166" t="s">
        <v>261</v>
      </c>
      <c r="M83" s="166" t="s">
        <v>261</v>
      </c>
      <c r="N83" s="166" t="s">
        <v>261</v>
      </c>
      <c r="O83" s="166" t="s">
        <v>261</v>
      </c>
      <c r="P83" s="166" t="s">
        <v>336</v>
      </c>
      <c r="Q83" s="166" t="s">
        <v>336</v>
      </c>
      <c r="R83" s="166" t="s">
        <v>261</v>
      </c>
      <c r="S83" s="166" t="s">
        <v>261</v>
      </c>
      <c r="T83" s="166" t="s">
        <v>261</v>
      </c>
      <c r="U83" s="166" t="s">
        <v>261</v>
      </c>
    </row>
    <row r="84" spans="1:21" ht="12.75">
      <c r="A84" s="101">
        <v>41495</v>
      </c>
      <c r="B84" s="104"/>
      <c r="C84" s="83" t="s">
        <v>183</v>
      </c>
      <c r="D84" s="204" t="s">
        <v>261</v>
      </c>
      <c r="E84" s="204" t="s">
        <v>261</v>
      </c>
      <c r="F84" s="228" t="s">
        <v>413</v>
      </c>
      <c r="G84" s="204" t="s">
        <v>261</v>
      </c>
      <c r="H84" s="228">
        <v>14</v>
      </c>
      <c r="I84" s="204" t="s">
        <v>324</v>
      </c>
      <c r="J84" s="204" t="s">
        <v>261</v>
      </c>
      <c r="K84" s="204" t="s">
        <v>324</v>
      </c>
      <c r="L84" s="204" t="s">
        <v>261</v>
      </c>
      <c r="M84" s="204" t="s">
        <v>261</v>
      </c>
      <c r="N84" s="204" t="s">
        <v>261</v>
      </c>
      <c r="O84" s="204" t="s">
        <v>261</v>
      </c>
      <c r="P84" s="204" t="s">
        <v>261</v>
      </c>
      <c r="Q84" s="204" t="s">
        <v>261</v>
      </c>
      <c r="R84" s="204" t="s">
        <v>261</v>
      </c>
      <c r="S84" s="204" t="s">
        <v>261</v>
      </c>
      <c r="T84" s="204" t="s">
        <v>261</v>
      </c>
      <c r="U84" s="204" t="s">
        <v>261</v>
      </c>
    </row>
    <row r="85" spans="1:21" ht="12.75">
      <c r="A85" s="101">
        <v>41494</v>
      </c>
      <c r="B85" s="104"/>
      <c r="C85" s="83" t="s">
        <v>184</v>
      </c>
      <c r="D85" s="204" t="s">
        <v>261</v>
      </c>
      <c r="E85" s="204" t="s">
        <v>261</v>
      </c>
      <c r="F85" s="228" t="s">
        <v>413</v>
      </c>
      <c r="G85" s="204" t="s">
        <v>261</v>
      </c>
      <c r="H85" s="228">
        <v>8</v>
      </c>
      <c r="I85" s="204" t="s">
        <v>324</v>
      </c>
      <c r="J85" s="204" t="s">
        <v>261</v>
      </c>
      <c r="K85" s="204" t="s">
        <v>324</v>
      </c>
      <c r="L85" s="204" t="s">
        <v>261</v>
      </c>
      <c r="M85" s="204" t="s">
        <v>261</v>
      </c>
      <c r="N85" s="204" t="s">
        <v>261</v>
      </c>
      <c r="O85" s="204" t="s">
        <v>261</v>
      </c>
      <c r="P85" s="204" t="s">
        <v>261</v>
      </c>
      <c r="Q85" s="204" t="s">
        <v>261</v>
      </c>
      <c r="R85" s="204" t="s">
        <v>261</v>
      </c>
      <c r="S85" s="204" t="s">
        <v>261</v>
      </c>
      <c r="T85" s="204" t="s">
        <v>261</v>
      </c>
      <c r="U85" s="204" t="s">
        <v>261</v>
      </c>
    </row>
    <row r="86" spans="1:21" ht="12.75">
      <c r="A86" s="101">
        <v>41516</v>
      </c>
      <c r="B86" s="104"/>
      <c r="C86" s="83" t="s">
        <v>17</v>
      </c>
      <c r="D86" s="204" t="s">
        <v>261</v>
      </c>
      <c r="E86" s="204" t="s">
        <v>261</v>
      </c>
      <c r="F86" s="228" t="s">
        <v>353</v>
      </c>
      <c r="G86" s="204" t="s">
        <v>261</v>
      </c>
      <c r="H86" s="228">
        <v>8</v>
      </c>
      <c r="I86" s="204" t="s">
        <v>324</v>
      </c>
      <c r="J86" s="204" t="s">
        <v>261</v>
      </c>
      <c r="K86" s="204" t="s">
        <v>324</v>
      </c>
      <c r="L86" s="204" t="s">
        <v>261</v>
      </c>
      <c r="M86" s="204" t="s">
        <v>261</v>
      </c>
      <c r="N86" s="204" t="s">
        <v>324</v>
      </c>
      <c r="O86" s="204" t="s">
        <v>261</v>
      </c>
      <c r="P86" s="204" t="s">
        <v>261</v>
      </c>
      <c r="Q86" s="204" t="s">
        <v>261</v>
      </c>
      <c r="R86" s="204" t="s">
        <v>261</v>
      </c>
      <c r="S86" s="204" t="s">
        <v>261</v>
      </c>
      <c r="T86" s="204" t="s">
        <v>261</v>
      </c>
      <c r="U86" s="204" t="s">
        <v>261</v>
      </c>
    </row>
    <row r="87" spans="1:21" ht="12.75">
      <c r="A87" s="101">
        <v>41527</v>
      </c>
      <c r="B87" s="104"/>
      <c r="C87" s="83" t="s">
        <v>27</v>
      </c>
      <c r="D87" s="166" t="s">
        <v>261</v>
      </c>
      <c r="E87" s="166" t="s">
        <v>261</v>
      </c>
      <c r="F87" s="229" t="s">
        <v>335</v>
      </c>
      <c r="G87" s="204" t="s">
        <v>261</v>
      </c>
      <c r="H87" s="228">
        <v>13</v>
      </c>
      <c r="I87" s="166" t="s">
        <v>324</v>
      </c>
      <c r="J87" s="166" t="s">
        <v>324</v>
      </c>
      <c r="K87" s="204" t="s">
        <v>324</v>
      </c>
      <c r="L87" s="166" t="s">
        <v>261</v>
      </c>
      <c r="M87" s="204" t="s">
        <v>324</v>
      </c>
      <c r="N87" s="204" t="s">
        <v>261</v>
      </c>
      <c r="O87" s="204" t="s">
        <v>261</v>
      </c>
      <c r="P87" s="204" t="s">
        <v>261</v>
      </c>
      <c r="Q87" s="204" t="s">
        <v>261</v>
      </c>
      <c r="R87" s="204" t="s">
        <v>261</v>
      </c>
      <c r="S87" s="204" t="s">
        <v>261</v>
      </c>
      <c r="T87" s="204" t="s">
        <v>261</v>
      </c>
      <c r="U87" s="166" t="s">
        <v>261</v>
      </c>
    </row>
    <row r="88" spans="1:21" ht="12.75">
      <c r="A88" s="101">
        <v>41487</v>
      </c>
      <c r="B88" s="104"/>
      <c r="C88" s="83" t="s">
        <v>18</v>
      </c>
      <c r="D88" s="166" t="s">
        <v>261</v>
      </c>
      <c r="E88" s="166" t="s">
        <v>261</v>
      </c>
      <c r="F88" s="229" t="s">
        <v>351</v>
      </c>
      <c r="G88" s="166" t="s">
        <v>261</v>
      </c>
      <c r="H88" s="228">
        <v>7</v>
      </c>
      <c r="I88" s="166" t="s">
        <v>324</v>
      </c>
      <c r="J88" s="166" t="s">
        <v>261</v>
      </c>
      <c r="K88" s="166" t="s">
        <v>324</v>
      </c>
      <c r="L88" s="166" t="s">
        <v>261</v>
      </c>
      <c r="M88" s="166" t="s">
        <v>261</v>
      </c>
      <c r="N88" s="166" t="s">
        <v>261</v>
      </c>
      <c r="O88" s="166" t="s">
        <v>261</v>
      </c>
      <c r="P88" s="166" t="s">
        <v>261</v>
      </c>
      <c r="Q88" s="166" t="s">
        <v>261</v>
      </c>
      <c r="R88" s="166" t="s">
        <v>261</v>
      </c>
      <c r="S88" s="166" t="s">
        <v>261</v>
      </c>
      <c r="T88" s="166" t="s">
        <v>261</v>
      </c>
      <c r="U88" s="166" t="s">
        <v>261</v>
      </c>
    </row>
    <row r="89" spans="1:21" ht="12.75">
      <c r="A89" s="101">
        <v>41519</v>
      </c>
      <c r="B89" s="104"/>
      <c r="C89" s="83" t="s">
        <v>33</v>
      </c>
      <c r="D89" s="204" t="s">
        <v>324</v>
      </c>
      <c r="E89" s="204" t="s">
        <v>324</v>
      </c>
      <c r="F89" s="228" t="s">
        <v>352</v>
      </c>
      <c r="G89" s="204" t="s">
        <v>261</v>
      </c>
      <c r="H89" s="228"/>
      <c r="I89" s="204" t="s">
        <v>324</v>
      </c>
      <c r="J89" s="204" t="s">
        <v>324</v>
      </c>
      <c r="K89" s="204" t="s">
        <v>324</v>
      </c>
      <c r="L89" s="204" t="s">
        <v>324</v>
      </c>
      <c r="M89" s="204" t="s">
        <v>324</v>
      </c>
      <c r="N89" s="204" t="s">
        <v>324</v>
      </c>
      <c r="O89" s="204" t="s">
        <v>324</v>
      </c>
      <c r="P89" s="204" t="s">
        <v>324</v>
      </c>
      <c r="Q89" s="204" t="s">
        <v>324</v>
      </c>
      <c r="R89" s="204" t="s">
        <v>324</v>
      </c>
      <c r="S89" s="204" t="s">
        <v>261</v>
      </c>
      <c r="T89" s="204" t="s">
        <v>261</v>
      </c>
      <c r="U89" s="204" t="s">
        <v>261</v>
      </c>
    </row>
    <row r="90" spans="1:21" ht="12.75">
      <c r="A90" s="101">
        <v>41516</v>
      </c>
      <c r="B90" s="104"/>
      <c r="C90" s="83" t="s">
        <v>34</v>
      </c>
      <c r="D90" s="166" t="s">
        <v>324</v>
      </c>
      <c r="E90" s="166" t="s">
        <v>261</v>
      </c>
      <c r="F90" s="229" t="s">
        <v>352</v>
      </c>
      <c r="G90" s="166" t="s">
        <v>261</v>
      </c>
      <c r="H90" s="228"/>
      <c r="I90" s="166" t="s">
        <v>324</v>
      </c>
      <c r="J90" s="166" t="s">
        <v>324</v>
      </c>
      <c r="K90" s="166" t="s">
        <v>324</v>
      </c>
      <c r="L90" s="166" t="s">
        <v>324</v>
      </c>
      <c r="M90" s="166" t="s">
        <v>324</v>
      </c>
      <c r="N90" s="166" t="s">
        <v>324</v>
      </c>
      <c r="O90" s="166" t="s">
        <v>324</v>
      </c>
      <c r="P90" s="166" t="s">
        <v>324</v>
      </c>
      <c r="Q90" s="166" t="s">
        <v>324</v>
      </c>
      <c r="R90" s="166" t="s">
        <v>324</v>
      </c>
      <c r="S90" s="166" t="s">
        <v>261</v>
      </c>
      <c r="T90" s="166" t="s">
        <v>261</v>
      </c>
      <c r="U90" s="166" t="s">
        <v>261</v>
      </c>
    </row>
    <row r="91" spans="1:21" ht="12.75">
      <c r="A91" s="101">
        <v>41499</v>
      </c>
      <c r="B91" s="104"/>
      <c r="C91" s="83" t="s">
        <v>42</v>
      </c>
      <c r="D91" s="166" t="s">
        <v>261</v>
      </c>
      <c r="E91" s="166" t="s">
        <v>261</v>
      </c>
      <c r="F91" s="228" t="s">
        <v>413</v>
      </c>
      <c r="G91" s="166" t="s">
        <v>261</v>
      </c>
      <c r="H91" s="228">
        <v>22</v>
      </c>
      <c r="I91" s="166" t="s">
        <v>261</v>
      </c>
      <c r="J91" s="166" t="s">
        <v>261</v>
      </c>
      <c r="K91" s="166" t="s">
        <v>261</v>
      </c>
      <c r="L91" s="166" t="s">
        <v>261</v>
      </c>
      <c r="M91" s="166" t="s">
        <v>261</v>
      </c>
      <c r="N91" s="166" t="s">
        <v>261</v>
      </c>
      <c r="O91" s="166" t="s">
        <v>261</v>
      </c>
      <c r="P91" s="166" t="s">
        <v>261</v>
      </c>
      <c r="Q91" s="166" t="s">
        <v>261</v>
      </c>
      <c r="R91" s="166" t="s">
        <v>261</v>
      </c>
      <c r="S91" s="166" t="s">
        <v>261</v>
      </c>
      <c r="T91" s="166" t="s">
        <v>261</v>
      </c>
      <c r="U91" s="166" t="s">
        <v>261</v>
      </c>
    </row>
    <row r="92" spans="1:21" ht="12.75">
      <c r="A92" s="101">
        <v>41516</v>
      </c>
      <c r="B92" s="104"/>
      <c r="C92" s="83" t="s">
        <v>35</v>
      </c>
      <c r="D92" s="204" t="s">
        <v>324</v>
      </c>
      <c r="E92" s="204" t="s">
        <v>324</v>
      </c>
      <c r="F92" s="228" t="s">
        <v>352</v>
      </c>
      <c r="G92" s="204" t="s">
        <v>261</v>
      </c>
      <c r="H92" s="228"/>
      <c r="I92" s="204" t="s">
        <v>324</v>
      </c>
      <c r="J92" s="204" t="s">
        <v>324</v>
      </c>
      <c r="K92" s="204" t="s">
        <v>324</v>
      </c>
      <c r="L92" s="204" t="s">
        <v>324</v>
      </c>
      <c r="M92" s="204" t="s">
        <v>324</v>
      </c>
      <c r="N92" s="204" t="s">
        <v>324</v>
      </c>
      <c r="O92" s="204" t="s">
        <v>324</v>
      </c>
      <c r="P92" s="204" t="s">
        <v>324</v>
      </c>
      <c r="Q92" s="204" t="s">
        <v>324</v>
      </c>
      <c r="R92" s="204" t="s">
        <v>324</v>
      </c>
      <c r="S92" s="204" t="s">
        <v>261</v>
      </c>
      <c r="T92" s="204" t="s">
        <v>261</v>
      </c>
      <c r="U92" s="204" t="s">
        <v>261</v>
      </c>
    </row>
    <row r="93" spans="1:21" ht="12.75">
      <c r="A93" s="101">
        <v>41457</v>
      </c>
      <c r="B93" s="104"/>
      <c r="C93" s="83" t="s">
        <v>36</v>
      </c>
      <c r="D93" s="204" t="s">
        <v>261</v>
      </c>
      <c r="E93" s="204" t="s">
        <v>261</v>
      </c>
      <c r="F93" s="228" t="s">
        <v>351</v>
      </c>
      <c r="G93" s="204" t="s">
        <v>261</v>
      </c>
      <c r="H93" s="228">
        <v>19</v>
      </c>
      <c r="I93" s="204" t="s">
        <v>261</v>
      </c>
      <c r="J93" s="204" t="s">
        <v>261</v>
      </c>
      <c r="K93" s="204" t="s">
        <v>261</v>
      </c>
      <c r="L93" s="204" t="s">
        <v>261</v>
      </c>
      <c r="M93" s="204" t="s">
        <v>261</v>
      </c>
      <c r="N93" s="204" t="s">
        <v>261</v>
      </c>
      <c r="O93" s="204" t="s">
        <v>261</v>
      </c>
      <c r="P93" s="204" t="s">
        <v>261</v>
      </c>
      <c r="Q93" s="204" t="s">
        <v>261</v>
      </c>
      <c r="R93" s="204" t="s">
        <v>261</v>
      </c>
      <c r="S93" s="204" t="s">
        <v>261</v>
      </c>
      <c r="T93" s="204" t="s">
        <v>261</v>
      </c>
      <c r="U93" s="204" t="s">
        <v>261</v>
      </c>
    </row>
    <row r="94" spans="1:21" ht="12.75">
      <c r="A94" s="101">
        <v>41481</v>
      </c>
      <c r="B94" s="104"/>
      <c r="C94" s="83" t="s">
        <v>39</v>
      </c>
      <c r="D94" s="166" t="s">
        <v>261</v>
      </c>
      <c r="E94" s="166" t="s">
        <v>261</v>
      </c>
      <c r="F94" s="229" t="s">
        <v>353</v>
      </c>
      <c r="G94" s="166" t="s">
        <v>261</v>
      </c>
      <c r="H94" s="228">
        <v>43</v>
      </c>
      <c r="I94" s="166" t="s">
        <v>261</v>
      </c>
      <c r="J94" s="166" t="s">
        <v>261</v>
      </c>
      <c r="K94" s="166" t="s">
        <v>261</v>
      </c>
      <c r="L94" s="166" t="s">
        <v>261</v>
      </c>
      <c r="M94" s="166" t="s">
        <v>261</v>
      </c>
      <c r="N94" s="166" t="s">
        <v>261</v>
      </c>
      <c r="O94" s="166" t="s">
        <v>261</v>
      </c>
      <c r="P94" s="166" t="s">
        <v>261</v>
      </c>
      <c r="Q94" s="166" t="s">
        <v>261</v>
      </c>
      <c r="R94" s="166" t="s">
        <v>261</v>
      </c>
      <c r="S94" s="166" t="s">
        <v>324</v>
      </c>
      <c r="T94" s="166" t="s">
        <v>261</v>
      </c>
      <c r="U94" s="166" t="s">
        <v>261</v>
      </c>
    </row>
    <row r="95" spans="1:21" ht="12.75">
      <c r="A95" s="101">
        <v>41520</v>
      </c>
      <c r="B95" s="104"/>
      <c r="C95" s="83" t="s">
        <v>19</v>
      </c>
      <c r="D95" s="204" t="s">
        <v>261</v>
      </c>
      <c r="E95" s="204" t="s">
        <v>261</v>
      </c>
      <c r="F95" s="228" t="s">
        <v>325</v>
      </c>
      <c r="G95" s="204" t="s">
        <v>261</v>
      </c>
      <c r="H95" s="228">
        <v>17</v>
      </c>
      <c r="I95" s="204" t="s">
        <v>324</v>
      </c>
      <c r="J95" s="204" t="s">
        <v>261</v>
      </c>
      <c r="K95" s="204" t="s">
        <v>324</v>
      </c>
      <c r="L95" s="204" t="s">
        <v>261</v>
      </c>
      <c r="M95" s="204" t="s">
        <v>261</v>
      </c>
      <c r="N95" s="204" t="s">
        <v>261</v>
      </c>
      <c r="O95" s="204" t="s">
        <v>261</v>
      </c>
      <c r="P95" s="204" t="s">
        <v>324</v>
      </c>
      <c r="Q95" s="204" t="s">
        <v>261</v>
      </c>
      <c r="R95" s="204" t="s">
        <v>324</v>
      </c>
      <c r="S95" s="204" t="s">
        <v>324</v>
      </c>
      <c r="T95" s="204" t="s">
        <v>324</v>
      </c>
      <c r="U95" s="204" t="s">
        <v>324</v>
      </c>
    </row>
    <row r="96" spans="1:21" ht="12.75">
      <c r="A96" s="101">
        <v>41495</v>
      </c>
      <c r="B96" s="104"/>
      <c r="C96" s="83" t="s">
        <v>185</v>
      </c>
      <c r="D96" s="204" t="s">
        <v>261</v>
      </c>
      <c r="E96" s="204" t="s">
        <v>261</v>
      </c>
      <c r="F96" s="228" t="s">
        <v>413</v>
      </c>
      <c r="G96" s="204" t="s">
        <v>261</v>
      </c>
      <c r="H96" s="228">
        <v>11</v>
      </c>
      <c r="I96" s="204" t="s">
        <v>324</v>
      </c>
      <c r="J96" s="204" t="s">
        <v>261</v>
      </c>
      <c r="K96" s="204" t="s">
        <v>324</v>
      </c>
      <c r="L96" s="204" t="s">
        <v>261</v>
      </c>
      <c r="M96" s="204" t="s">
        <v>261</v>
      </c>
      <c r="N96" s="204" t="s">
        <v>261</v>
      </c>
      <c r="O96" s="204" t="s">
        <v>261</v>
      </c>
      <c r="P96" s="204" t="s">
        <v>261</v>
      </c>
      <c r="Q96" s="204" t="s">
        <v>336</v>
      </c>
      <c r="R96" s="204" t="s">
        <v>261</v>
      </c>
      <c r="S96" s="204" t="s">
        <v>261</v>
      </c>
      <c r="T96" s="204" t="s">
        <v>261</v>
      </c>
      <c r="U96" s="204" t="s">
        <v>261</v>
      </c>
    </row>
    <row r="97" spans="1:21" ht="12.75">
      <c r="A97" s="101">
        <v>41487</v>
      </c>
      <c r="B97" s="104"/>
      <c r="C97" s="83" t="s">
        <v>93</v>
      </c>
      <c r="D97" s="166" t="s">
        <v>261</v>
      </c>
      <c r="E97" s="166" t="s">
        <v>261</v>
      </c>
      <c r="F97" s="229" t="s">
        <v>351</v>
      </c>
      <c r="G97" s="166" t="s">
        <v>261</v>
      </c>
      <c r="H97" s="228">
        <v>20</v>
      </c>
      <c r="I97" s="166" t="s">
        <v>324</v>
      </c>
      <c r="J97" s="166" t="s">
        <v>261</v>
      </c>
      <c r="K97" s="166" t="s">
        <v>324</v>
      </c>
      <c r="L97" s="166" t="s">
        <v>261</v>
      </c>
      <c r="M97" s="166" t="s">
        <v>261</v>
      </c>
      <c r="N97" s="166" t="s">
        <v>261</v>
      </c>
      <c r="O97" s="166" t="s">
        <v>261</v>
      </c>
      <c r="P97" s="166" t="s">
        <v>261</v>
      </c>
      <c r="Q97" s="166" t="s">
        <v>261</v>
      </c>
      <c r="R97" s="166" t="s">
        <v>261</v>
      </c>
      <c r="S97" s="166" t="s">
        <v>261</v>
      </c>
      <c r="T97" s="166" t="s">
        <v>261</v>
      </c>
      <c r="U97" s="166" t="s">
        <v>261</v>
      </c>
    </row>
    <row r="98" spans="1:21" ht="12.75">
      <c r="A98" s="101">
        <v>41509</v>
      </c>
      <c r="B98" s="104"/>
      <c r="C98" s="83" t="s">
        <v>20</v>
      </c>
      <c r="D98" s="204" t="s">
        <v>261</v>
      </c>
      <c r="E98" s="204" t="s">
        <v>261</v>
      </c>
      <c r="F98" s="228" t="s">
        <v>326</v>
      </c>
      <c r="G98" s="204" t="s">
        <v>261</v>
      </c>
      <c r="H98" s="228">
        <v>30</v>
      </c>
      <c r="I98" s="204" t="s">
        <v>261</v>
      </c>
      <c r="J98" s="204" t="s">
        <v>261</v>
      </c>
      <c r="K98" s="204" t="s">
        <v>324</v>
      </c>
      <c r="L98" s="204" t="s">
        <v>261</v>
      </c>
      <c r="M98" s="204" t="s">
        <v>261</v>
      </c>
      <c r="N98" s="204" t="s">
        <v>261</v>
      </c>
      <c r="O98" s="204" t="s">
        <v>261</v>
      </c>
      <c r="P98" s="204" t="s">
        <v>261</v>
      </c>
      <c r="Q98" s="204" t="s">
        <v>261</v>
      </c>
      <c r="R98" s="204" t="s">
        <v>261</v>
      </c>
      <c r="S98" s="204" t="s">
        <v>261</v>
      </c>
      <c r="T98" s="204" t="s">
        <v>261</v>
      </c>
      <c r="U98" s="204" t="s">
        <v>261</v>
      </c>
    </row>
    <row r="99" spans="1:21" ht="12.75">
      <c r="A99" s="101">
        <v>41501</v>
      </c>
      <c r="B99" s="104"/>
      <c r="C99" s="83" t="s">
        <v>421</v>
      </c>
      <c r="D99" s="204" t="s">
        <v>324</v>
      </c>
      <c r="E99" s="204" t="s">
        <v>324</v>
      </c>
      <c r="F99" s="228" t="s">
        <v>414</v>
      </c>
      <c r="G99" s="204" t="s">
        <v>261</v>
      </c>
      <c r="H99" s="228"/>
      <c r="I99" s="204" t="s">
        <v>324</v>
      </c>
      <c r="J99" s="204" t="s">
        <v>261</v>
      </c>
      <c r="K99" s="204" t="s">
        <v>324</v>
      </c>
      <c r="L99" s="204" t="s">
        <v>324</v>
      </c>
      <c r="M99" s="204" t="s">
        <v>324</v>
      </c>
      <c r="N99" s="204" t="s">
        <v>261</v>
      </c>
      <c r="O99" s="204" t="s">
        <v>261</v>
      </c>
      <c r="P99" s="204" t="s">
        <v>261</v>
      </c>
      <c r="Q99" s="204" t="s">
        <v>261</v>
      </c>
      <c r="R99" s="204" t="s">
        <v>261</v>
      </c>
      <c r="S99" s="204" t="s">
        <v>261</v>
      </c>
      <c r="T99" s="204" t="s">
        <v>261</v>
      </c>
      <c r="U99" s="204" t="s">
        <v>324</v>
      </c>
    </row>
    <row r="100" spans="1:21" ht="12.75">
      <c r="A100" s="101">
        <v>41501</v>
      </c>
      <c r="B100" s="104"/>
      <c r="C100" s="83" t="s">
        <v>253</v>
      </c>
      <c r="D100" s="204" t="s">
        <v>261</v>
      </c>
      <c r="E100" s="204" t="s">
        <v>324</v>
      </c>
      <c r="F100" s="228" t="s">
        <v>335</v>
      </c>
      <c r="G100" s="204" t="s">
        <v>261</v>
      </c>
      <c r="H100" s="228">
        <v>13</v>
      </c>
      <c r="I100" s="204" t="s">
        <v>261</v>
      </c>
      <c r="J100" s="204" t="s">
        <v>261</v>
      </c>
      <c r="K100" s="204" t="s">
        <v>324</v>
      </c>
      <c r="L100" s="204" t="s">
        <v>261</v>
      </c>
      <c r="M100" s="204" t="s">
        <v>261</v>
      </c>
      <c r="N100" s="204" t="s">
        <v>261</v>
      </c>
      <c r="O100" s="204" t="s">
        <v>261</v>
      </c>
      <c r="P100" s="204" t="s">
        <v>261</v>
      </c>
      <c r="Q100" s="204" t="s">
        <v>261</v>
      </c>
      <c r="R100" s="204" t="s">
        <v>261</v>
      </c>
      <c r="S100" s="204" t="s">
        <v>261</v>
      </c>
      <c r="T100" s="204" t="s">
        <v>261</v>
      </c>
      <c r="U100" s="204" t="s">
        <v>261</v>
      </c>
    </row>
    <row r="101" spans="1:21" ht="12.75">
      <c r="A101" s="101">
        <v>41514</v>
      </c>
      <c r="B101" s="104"/>
      <c r="C101" s="83" t="s">
        <v>186</v>
      </c>
      <c r="D101" s="204" t="s">
        <v>261</v>
      </c>
      <c r="E101" s="204" t="s">
        <v>261</v>
      </c>
      <c r="F101" s="228" t="s">
        <v>326</v>
      </c>
      <c r="G101" s="204" t="s">
        <v>261</v>
      </c>
      <c r="H101" s="228">
        <v>21</v>
      </c>
      <c r="I101" s="204" t="s">
        <v>261</v>
      </c>
      <c r="J101" s="204" t="s">
        <v>261</v>
      </c>
      <c r="K101" s="204" t="s">
        <v>261</v>
      </c>
      <c r="L101" s="204" t="s">
        <v>261</v>
      </c>
      <c r="M101" s="204" t="s">
        <v>261</v>
      </c>
      <c r="N101" s="204" t="s">
        <v>261</v>
      </c>
      <c r="O101" s="204" t="s">
        <v>261</v>
      </c>
      <c r="P101" s="204" t="s">
        <v>261</v>
      </c>
      <c r="Q101" s="204" t="s">
        <v>261</v>
      </c>
      <c r="R101" s="204" t="s">
        <v>261</v>
      </c>
      <c r="S101" s="204" t="s">
        <v>261</v>
      </c>
      <c r="T101" s="204" t="s">
        <v>261</v>
      </c>
      <c r="U101" s="204" t="s">
        <v>261</v>
      </c>
    </row>
    <row r="102" spans="1:21" ht="12.75">
      <c r="A102" s="101">
        <v>41516</v>
      </c>
      <c r="B102" s="104"/>
      <c r="C102" s="83" t="s">
        <v>37</v>
      </c>
      <c r="D102" s="204" t="s">
        <v>261</v>
      </c>
      <c r="E102" s="204" t="s">
        <v>261</v>
      </c>
      <c r="F102" s="228" t="s">
        <v>352</v>
      </c>
      <c r="G102" s="204" t="s">
        <v>261</v>
      </c>
      <c r="H102" s="228"/>
      <c r="I102" s="204" t="s">
        <v>324</v>
      </c>
      <c r="J102" s="204" t="s">
        <v>324</v>
      </c>
      <c r="K102" s="204" t="s">
        <v>324</v>
      </c>
      <c r="L102" s="204" t="s">
        <v>324</v>
      </c>
      <c r="M102" s="204" t="s">
        <v>324</v>
      </c>
      <c r="N102" s="204" t="s">
        <v>324</v>
      </c>
      <c r="O102" s="204" t="s">
        <v>324</v>
      </c>
      <c r="P102" s="204" t="s">
        <v>324</v>
      </c>
      <c r="Q102" s="204" t="s">
        <v>324</v>
      </c>
      <c r="R102" s="204" t="s">
        <v>324</v>
      </c>
      <c r="S102" s="204" t="s">
        <v>261</v>
      </c>
      <c r="T102" s="204" t="s">
        <v>261</v>
      </c>
      <c r="U102" s="204" t="s">
        <v>261</v>
      </c>
    </row>
    <row r="103" spans="1:21" ht="12.75">
      <c r="A103" s="101">
        <v>41487</v>
      </c>
      <c r="B103" s="104"/>
      <c r="C103" s="83" t="s">
        <v>187</v>
      </c>
      <c r="D103" s="204" t="s">
        <v>261</v>
      </c>
      <c r="E103" s="204" t="s">
        <v>261</v>
      </c>
      <c r="F103" s="228" t="s">
        <v>405</v>
      </c>
      <c r="G103" s="204" t="s">
        <v>261</v>
      </c>
      <c r="H103" s="228">
        <v>20</v>
      </c>
      <c r="I103" s="204" t="s">
        <v>261</v>
      </c>
      <c r="J103" s="204" t="s">
        <v>261</v>
      </c>
      <c r="K103" s="204" t="s">
        <v>261</v>
      </c>
      <c r="L103" s="204" t="s">
        <v>261</v>
      </c>
      <c r="M103" s="204" t="s">
        <v>261</v>
      </c>
      <c r="N103" s="204" t="s">
        <v>261</v>
      </c>
      <c r="O103" s="204" t="s">
        <v>261</v>
      </c>
      <c r="P103" s="204" t="s">
        <v>261</v>
      </c>
      <c r="Q103" s="204" t="s">
        <v>261</v>
      </c>
      <c r="R103" s="204" t="s">
        <v>261</v>
      </c>
      <c r="S103" s="204" t="s">
        <v>261</v>
      </c>
      <c r="T103" s="204" t="s">
        <v>261</v>
      </c>
      <c r="U103" s="204" t="s">
        <v>324</v>
      </c>
    </row>
    <row r="104" spans="1:21" ht="12.75">
      <c r="A104" s="101">
        <v>41487</v>
      </c>
      <c r="B104" s="104"/>
      <c r="C104" s="83" t="s">
        <v>28</v>
      </c>
      <c r="D104" s="166" t="s">
        <v>261</v>
      </c>
      <c r="E104" s="166" t="s">
        <v>261</v>
      </c>
      <c r="F104" s="229" t="s">
        <v>351</v>
      </c>
      <c r="G104" s="166" t="s">
        <v>261</v>
      </c>
      <c r="H104" s="228">
        <v>13</v>
      </c>
      <c r="I104" s="166" t="s">
        <v>324</v>
      </c>
      <c r="J104" s="166" t="s">
        <v>261</v>
      </c>
      <c r="K104" s="166" t="s">
        <v>324</v>
      </c>
      <c r="L104" s="166" t="s">
        <v>261</v>
      </c>
      <c r="M104" s="166" t="s">
        <v>261</v>
      </c>
      <c r="N104" s="166" t="s">
        <v>261</v>
      </c>
      <c r="O104" s="166" t="s">
        <v>261</v>
      </c>
      <c r="P104" s="166" t="s">
        <v>261</v>
      </c>
      <c r="Q104" s="166" t="s">
        <v>261</v>
      </c>
      <c r="R104" s="166" t="s">
        <v>261</v>
      </c>
      <c r="S104" s="166" t="s">
        <v>261</v>
      </c>
      <c r="T104" s="166" t="s">
        <v>261</v>
      </c>
      <c r="U104" s="166" t="s">
        <v>261</v>
      </c>
    </row>
    <row r="105" spans="1:21" ht="12.75">
      <c r="A105" s="101">
        <v>41487</v>
      </c>
      <c r="B105" s="104"/>
      <c r="C105" s="83" t="s">
        <v>188</v>
      </c>
      <c r="D105" s="166" t="s">
        <v>261</v>
      </c>
      <c r="E105" s="166" t="s">
        <v>261</v>
      </c>
      <c r="F105" s="229" t="s">
        <v>405</v>
      </c>
      <c r="G105" s="166" t="s">
        <v>261</v>
      </c>
      <c r="H105" s="228">
        <v>17</v>
      </c>
      <c r="I105" s="166" t="s">
        <v>261</v>
      </c>
      <c r="J105" s="166" t="s">
        <v>261</v>
      </c>
      <c r="K105" s="166" t="s">
        <v>261</v>
      </c>
      <c r="L105" s="166" t="s">
        <v>261</v>
      </c>
      <c r="M105" s="166" t="s">
        <v>261</v>
      </c>
      <c r="N105" s="166" t="s">
        <v>261</v>
      </c>
      <c r="O105" s="166" t="s">
        <v>261</v>
      </c>
      <c r="P105" s="166" t="s">
        <v>261</v>
      </c>
      <c r="Q105" s="166" t="s">
        <v>261</v>
      </c>
      <c r="R105" s="166" t="s">
        <v>261</v>
      </c>
      <c r="S105" s="166" t="s">
        <v>261</v>
      </c>
      <c r="T105" s="166" t="s">
        <v>261</v>
      </c>
      <c r="U105" s="166" t="s">
        <v>324</v>
      </c>
    </row>
    <row r="106" spans="1:21" ht="12.75">
      <c r="A106" s="101">
        <v>41514</v>
      </c>
      <c r="B106" s="104"/>
      <c r="C106" s="83" t="s">
        <v>29</v>
      </c>
      <c r="D106" s="204" t="s">
        <v>324</v>
      </c>
      <c r="E106" s="204" t="s">
        <v>324</v>
      </c>
      <c r="F106" s="228" t="s">
        <v>335</v>
      </c>
      <c r="G106" s="204" t="s">
        <v>261</v>
      </c>
      <c r="H106" s="228">
        <v>8</v>
      </c>
      <c r="I106" s="204" t="s">
        <v>324</v>
      </c>
      <c r="J106" s="204" t="s">
        <v>324</v>
      </c>
      <c r="K106" s="204" t="s">
        <v>324</v>
      </c>
      <c r="L106" s="204" t="s">
        <v>261</v>
      </c>
      <c r="M106" s="204" t="s">
        <v>324</v>
      </c>
      <c r="N106" s="204" t="s">
        <v>261</v>
      </c>
      <c r="O106" s="204" t="s">
        <v>261</v>
      </c>
      <c r="P106" s="204" t="s">
        <v>261</v>
      </c>
      <c r="Q106" s="204" t="s">
        <v>261</v>
      </c>
      <c r="R106" s="204" t="s">
        <v>261</v>
      </c>
      <c r="S106" s="204" t="s">
        <v>324</v>
      </c>
      <c r="T106" s="204" t="s">
        <v>261</v>
      </c>
      <c r="U106" s="204" t="s">
        <v>261</v>
      </c>
    </row>
    <row r="107" spans="1:21" ht="12.75">
      <c r="A107" s="101">
        <v>41487</v>
      </c>
      <c r="B107" s="104"/>
      <c r="C107" s="83" t="s">
        <v>189</v>
      </c>
      <c r="D107" s="166" t="s">
        <v>261</v>
      </c>
      <c r="E107" s="166" t="s">
        <v>261</v>
      </c>
      <c r="F107" s="229" t="s">
        <v>405</v>
      </c>
      <c r="G107" s="166" t="s">
        <v>261</v>
      </c>
      <c r="H107" s="229">
        <v>7</v>
      </c>
      <c r="I107" s="166" t="s">
        <v>261</v>
      </c>
      <c r="J107" s="166" t="s">
        <v>261</v>
      </c>
      <c r="K107" s="166" t="s">
        <v>261</v>
      </c>
      <c r="L107" s="166" t="s">
        <v>261</v>
      </c>
      <c r="M107" s="166" t="s">
        <v>261</v>
      </c>
      <c r="N107" s="166" t="s">
        <v>261</v>
      </c>
      <c r="O107" s="166" t="s">
        <v>261</v>
      </c>
      <c r="P107" s="166" t="s">
        <v>261</v>
      </c>
      <c r="Q107" s="166" t="s">
        <v>261</v>
      </c>
      <c r="R107" s="166" t="s">
        <v>261</v>
      </c>
      <c r="S107" s="166" t="s">
        <v>261</v>
      </c>
      <c r="T107" s="166" t="s">
        <v>261</v>
      </c>
      <c r="U107" s="166" t="s">
        <v>324</v>
      </c>
    </row>
    <row r="108" spans="1:21" ht="12.75">
      <c r="A108" s="101">
        <v>41495</v>
      </c>
      <c r="B108" s="104"/>
      <c r="C108" s="83" t="s">
        <v>190</v>
      </c>
      <c r="D108" s="204" t="s">
        <v>261</v>
      </c>
      <c r="E108" s="204" t="s">
        <v>261</v>
      </c>
      <c r="F108" s="228" t="s">
        <v>325</v>
      </c>
      <c r="G108" s="204" t="s">
        <v>261</v>
      </c>
      <c r="H108" s="228">
        <v>17</v>
      </c>
      <c r="I108" s="204" t="s">
        <v>324</v>
      </c>
      <c r="J108" s="204" t="s">
        <v>261</v>
      </c>
      <c r="K108" s="204" t="s">
        <v>324</v>
      </c>
      <c r="L108" s="204" t="s">
        <v>261</v>
      </c>
      <c r="M108" s="204" t="s">
        <v>261</v>
      </c>
      <c r="N108" s="204" t="s">
        <v>261</v>
      </c>
      <c r="O108" s="204" t="s">
        <v>261</v>
      </c>
      <c r="P108" s="204" t="s">
        <v>261</v>
      </c>
      <c r="Q108" s="204" t="s">
        <v>261</v>
      </c>
      <c r="R108" s="204" t="s">
        <v>261</v>
      </c>
      <c r="S108" s="204" t="s">
        <v>261</v>
      </c>
      <c r="T108" s="204" t="s">
        <v>261</v>
      </c>
      <c r="U108" s="204" t="s">
        <v>261</v>
      </c>
    </row>
    <row r="109" spans="1:21" ht="12.75">
      <c r="A109" s="101">
        <v>41493</v>
      </c>
      <c r="B109" s="104"/>
      <c r="C109" s="83" t="s">
        <v>191</v>
      </c>
      <c r="D109" s="204" t="s">
        <v>261</v>
      </c>
      <c r="E109" s="204" t="s">
        <v>261</v>
      </c>
      <c r="F109" s="228" t="s">
        <v>325</v>
      </c>
      <c r="G109" s="204" t="s">
        <v>261</v>
      </c>
      <c r="H109" s="228">
        <v>14</v>
      </c>
      <c r="I109" s="204" t="s">
        <v>261</v>
      </c>
      <c r="J109" s="204" t="s">
        <v>261</v>
      </c>
      <c r="K109" s="204" t="s">
        <v>324</v>
      </c>
      <c r="L109" s="204" t="s">
        <v>261</v>
      </c>
      <c r="M109" s="204" t="s">
        <v>261</v>
      </c>
      <c r="N109" s="204" t="s">
        <v>261</v>
      </c>
      <c r="O109" s="204" t="s">
        <v>261</v>
      </c>
      <c r="P109" s="204" t="s">
        <v>261</v>
      </c>
      <c r="Q109" s="204" t="s">
        <v>261</v>
      </c>
      <c r="R109" s="204" t="s">
        <v>261</v>
      </c>
      <c r="S109" s="204" t="s">
        <v>261</v>
      </c>
      <c r="T109" s="204" t="s">
        <v>261</v>
      </c>
      <c r="U109" s="204" t="s">
        <v>261</v>
      </c>
    </row>
    <row r="110" spans="1:21" ht="12.75">
      <c r="A110" s="101">
        <v>41509</v>
      </c>
      <c r="B110" s="104"/>
      <c r="C110" s="83" t="s">
        <v>192</v>
      </c>
      <c r="D110" s="204" t="s">
        <v>261</v>
      </c>
      <c r="E110" s="204" t="s">
        <v>261</v>
      </c>
      <c r="F110" s="228" t="s">
        <v>351</v>
      </c>
      <c r="G110" s="204" t="s">
        <v>261</v>
      </c>
      <c r="H110" s="228">
        <v>14</v>
      </c>
      <c r="I110" s="204" t="s">
        <v>261</v>
      </c>
      <c r="J110" s="204" t="s">
        <v>261</v>
      </c>
      <c r="K110" s="204" t="s">
        <v>324</v>
      </c>
      <c r="L110" s="204" t="s">
        <v>261</v>
      </c>
      <c r="M110" s="204" t="s">
        <v>324</v>
      </c>
      <c r="N110" s="204" t="s">
        <v>261</v>
      </c>
      <c r="O110" s="204" t="s">
        <v>261</v>
      </c>
      <c r="P110" s="204" t="s">
        <v>261</v>
      </c>
      <c r="Q110" s="204" t="s">
        <v>261</v>
      </c>
      <c r="R110" s="204" t="s">
        <v>324</v>
      </c>
      <c r="S110" s="204" t="s">
        <v>324</v>
      </c>
      <c r="T110" s="204" t="s">
        <v>261</v>
      </c>
      <c r="U110" s="204" t="s">
        <v>261</v>
      </c>
    </row>
    <row r="111" spans="1:21" ht="12.75">
      <c r="A111" s="101">
        <v>41495</v>
      </c>
      <c r="B111" s="104"/>
      <c r="C111" s="83" t="s">
        <v>193</v>
      </c>
      <c r="D111" s="204" t="s">
        <v>261</v>
      </c>
      <c r="E111" s="204" t="s">
        <v>261</v>
      </c>
      <c r="F111" s="228" t="s">
        <v>413</v>
      </c>
      <c r="G111" s="204" t="s">
        <v>261</v>
      </c>
      <c r="H111" s="228">
        <v>8</v>
      </c>
      <c r="I111" s="204" t="s">
        <v>324</v>
      </c>
      <c r="J111" s="204" t="s">
        <v>261</v>
      </c>
      <c r="K111" s="204" t="s">
        <v>324</v>
      </c>
      <c r="L111" s="204" t="s">
        <v>261</v>
      </c>
      <c r="M111" s="204" t="s">
        <v>261</v>
      </c>
      <c r="N111" s="204" t="s">
        <v>261</v>
      </c>
      <c r="O111" s="204" t="s">
        <v>261</v>
      </c>
      <c r="P111" s="204" t="s">
        <v>261</v>
      </c>
      <c r="Q111" s="204" t="s">
        <v>261</v>
      </c>
      <c r="R111" s="204" t="s">
        <v>261</v>
      </c>
      <c r="S111" s="204" t="s">
        <v>261</v>
      </c>
      <c r="T111" s="204" t="s">
        <v>261</v>
      </c>
      <c r="U111" s="204" t="s">
        <v>261</v>
      </c>
    </row>
    <row r="112" spans="1:21" ht="12.75">
      <c r="A112" s="101">
        <v>41501</v>
      </c>
      <c r="B112" s="104"/>
      <c r="C112" s="83" t="s">
        <v>417</v>
      </c>
      <c r="D112" s="204" t="s">
        <v>324</v>
      </c>
      <c r="E112" s="204" t="s">
        <v>324</v>
      </c>
      <c r="F112" s="228" t="s">
        <v>414</v>
      </c>
      <c r="G112" s="204" t="s">
        <v>261</v>
      </c>
      <c r="H112" s="228"/>
      <c r="I112" s="204" t="s">
        <v>324</v>
      </c>
      <c r="J112" s="204" t="s">
        <v>261</v>
      </c>
      <c r="K112" s="166" t="s">
        <v>324</v>
      </c>
      <c r="L112" s="166" t="s">
        <v>324</v>
      </c>
      <c r="M112" s="166" t="s">
        <v>324</v>
      </c>
      <c r="N112" s="166" t="s">
        <v>261</v>
      </c>
      <c r="O112" s="166" t="s">
        <v>261</v>
      </c>
      <c r="P112" s="166" t="s">
        <v>261</v>
      </c>
      <c r="Q112" s="166" t="s">
        <v>261</v>
      </c>
      <c r="R112" s="166" t="s">
        <v>261</v>
      </c>
      <c r="S112" s="166" t="s">
        <v>261</v>
      </c>
      <c r="T112" s="166" t="s">
        <v>261</v>
      </c>
      <c r="U112" s="166" t="s">
        <v>324</v>
      </c>
    </row>
    <row r="113" spans="1:21" ht="12.75">
      <c r="A113" s="101">
        <v>41520</v>
      </c>
      <c r="B113" s="104"/>
      <c r="C113" s="83" t="s">
        <v>23</v>
      </c>
      <c r="D113" s="204" t="s">
        <v>261</v>
      </c>
      <c r="E113" s="204" t="s">
        <v>261</v>
      </c>
      <c r="F113" s="228" t="s">
        <v>325</v>
      </c>
      <c r="G113" s="204" t="s">
        <v>261</v>
      </c>
      <c r="H113" s="228">
        <v>14</v>
      </c>
      <c r="I113" s="204" t="s">
        <v>324</v>
      </c>
      <c r="J113" s="204" t="s">
        <v>261</v>
      </c>
      <c r="K113" s="204" t="s">
        <v>324</v>
      </c>
      <c r="L113" s="204" t="s">
        <v>261</v>
      </c>
      <c r="M113" s="204" t="s">
        <v>261</v>
      </c>
      <c r="N113" s="204" t="s">
        <v>261</v>
      </c>
      <c r="O113" s="204" t="s">
        <v>261</v>
      </c>
      <c r="P113" s="204" t="s">
        <v>324</v>
      </c>
      <c r="Q113" s="204" t="s">
        <v>261</v>
      </c>
      <c r="R113" s="204" t="s">
        <v>324</v>
      </c>
      <c r="S113" s="204" t="s">
        <v>324</v>
      </c>
      <c r="T113" s="204" t="s">
        <v>324</v>
      </c>
      <c r="U113" s="204" t="s">
        <v>324</v>
      </c>
    </row>
    <row r="114" spans="1:21" ht="12.75">
      <c r="A114" s="101">
        <v>41522</v>
      </c>
      <c r="B114" s="104"/>
      <c r="C114" s="83" t="s">
        <v>24</v>
      </c>
      <c r="D114" s="204" t="s">
        <v>261</v>
      </c>
      <c r="E114" s="204" t="s">
        <v>261</v>
      </c>
      <c r="F114" s="228" t="s">
        <v>413</v>
      </c>
      <c r="G114" s="204" t="s">
        <v>261</v>
      </c>
      <c r="H114" s="228">
        <v>6</v>
      </c>
      <c r="I114" s="204" t="s">
        <v>261</v>
      </c>
      <c r="J114" s="204" t="s">
        <v>261</v>
      </c>
      <c r="K114" s="204" t="s">
        <v>261</v>
      </c>
      <c r="L114" s="204" t="s">
        <v>261</v>
      </c>
      <c r="M114" s="204" t="s">
        <v>261</v>
      </c>
      <c r="N114" s="204" t="s">
        <v>324</v>
      </c>
      <c r="O114" s="204" t="s">
        <v>261</v>
      </c>
      <c r="P114" s="204" t="s">
        <v>261</v>
      </c>
      <c r="Q114" s="204" t="s">
        <v>261</v>
      </c>
      <c r="R114" s="204" t="s">
        <v>261</v>
      </c>
      <c r="S114" s="204" t="s">
        <v>261</v>
      </c>
      <c r="T114" s="204" t="s">
        <v>261</v>
      </c>
      <c r="U114" s="204" t="s">
        <v>261</v>
      </c>
    </row>
    <row r="115" spans="1:21" ht="12.75">
      <c r="A115" s="101">
        <v>41516</v>
      </c>
      <c r="B115" s="104"/>
      <c r="C115" s="83" t="s">
        <v>194</v>
      </c>
      <c r="D115" s="166" t="s">
        <v>261</v>
      </c>
      <c r="E115" s="166" t="s">
        <v>261</v>
      </c>
      <c r="F115" s="229" t="s">
        <v>326</v>
      </c>
      <c r="G115" s="166" t="s">
        <v>261</v>
      </c>
      <c r="H115" s="228">
        <v>25</v>
      </c>
      <c r="I115" s="166" t="s">
        <v>261</v>
      </c>
      <c r="J115" s="166" t="s">
        <v>261</v>
      </c>
      <c r="K115" s="166" t="s">
        <v>261</v>
      </c>
      <c r="L115" s="166" t="s">
        <v>261</v>
      </c>
      <c r="M115" s="166" t="s">
        <v>261</v>
      </c>
      <c r="N115" s="166" t="s">
        <v>261</v>
      </c>
      <c r="O115" s="166" t="s">
        <v>261</v>
      </c>
      <c r="P115" s="166" t="s">
        <v>261</v>
      </c>
      <c r="Q115" s="166" t="s">
        <v>261</v>
      </c>
      <c r="R115" s="166" t="s">
        <v>261</v>
      </c>
      <c r="S115" s="166" t="s">
        <v>261</v>
      </c>
      <c r="T115" s="166" t="s">
        <v>261</v>
      </c>
      <c r="U115" s="166" t="s">
        <v>261</v>
      </c>
    </row>
    <row r="116" spans="1:21" ht="12.75">
      <c r="A116" s="101">
        <v>41460</v>
      </c>
      <c r="B116" s="104"/>
      <c r="C116" s="83" t="s">
        <v>38</v>
      </c>
      <c r="D116" s="166" t="s">
        <v>324</v>
      </c>
      <c r="E116" s="229" t="s">
        <v>261</v>
      </c>
      <c r="F116" s="229" t="s">
        <v>325</v>
      </c>
      <c r="G116" s="166" t="s">
        <v>261</v>
      </c>
      <c r="H116" s="228">
        <v>19</v>
      </c>
      <c r="I116" s="166" t="s">
        <v>324</v>
      </c>
      <c r="J116" s="166" t="s">
        <v>261</v>
      </c>
      <c r="K116" s="166" t="s">
        <v>324</v>
      </c>
      <c r="L116" s="166" t="s">
        <v>261</v>
      </c>
      <c r="M116" s="166" t="s">
        <v>261</v>
      </c>
      <c r="N116" s="166" t="s">
        <v>261</v>
      </c>
      <c r="O116" s="166" t="s">
        <v>261</v>
      </c>
      <c r="P116" s="166" t="s">
        <v>261</v>
      </c>
      <c r="Q116" s="166" t="s">
        <v>261</v>
      </c>
      <c r="R116" s="166" t="s">
        <v>261</v>
      </c>
      <c r="S116" s="166" t="s">
        <v>324</v>
      </c>
      <c r="T116" s="166" t="s">
        <v>261</v>
      </c>
      <c r="U116" s="166" t="s">
        <v>261</v>
      </c>
    </row>
    <row r="117" spans="1:21" ht="12.75">
      <c r="A117" s="101">
        <v>41487</v>
      </c>
      <c r="B117" s="104"/>
      <c r="C117" s="83" t="s">
        <v>196</v>
      </c>
      <c r="D117" s="166" t="s">
        <v>261</v>
      </c>
      <c r="E117" s="166" t="s">
        <v>261</v>
      </c>
      <c r="F117" s="229" t="s">
        <v>326</v>
      </c>
      <c r="G117" s="166" t="s">
        <v>261</v>
      </c>
      <c r="H117" s="228">
        <v>35</v>
      </c>
      <c r="I117" s="166" t="s">
        <v>324</v>
      </c>
      <c r="J117" s="166" t="s">
        <v>261</v>
      </c>
      <c r="K117" s="166" t="s">
        <v>261</v>
      </c>
      <c r="L117" s="166" t="s">
        <v>261</v>
      </c>
      <c r="M117" s="166" t="s">
        <v>261</v>
      </c>
      <c r="N117" s="166" t="s">
        <v>261</v>
      </c>
      <c r="O117" s="166" t="s">
        <v>261</v>
      </c>
      <c r="P117" s="166" t="s">
        <v>261</v>
      </c>
      <c r="Q117" s="166" t="s">
        <v>261</v>
      </c>
      <c r="R117" s="166" t="s">
        <v>261</v>
      </c>
      <c r="S117" s="166" t="s">
        <v>261</v>
      </c>
      <c r="T117" s="166" t="s">
        <v>261</v>
      </c>
      <c r="U117" s="166" t="s">
        <v>261</v>
      </c>
    </row>
    <row r="118" spans="1:21" ht="12.75">
      <c r="A118" s="101">
        <v>41495</v>
      </c>
      <c r="B118" s="104"/>
      <c r="C118" s="83" t="s">
        <v>197</v>
      </c>
      <c r="D118" s="166" t="s">
        <v>261</v>
      </c>
      <c r="E118" s="166" t="s">
        <v>261</v>
      </c>
      <c r="F118" s="229" t="s">
        <v>325</v>
      </c>
      <c r="G118" s="166" t="s">
        <v>261</v>
      </c>
      <c r="H118" s="228">
        <v>21</v>
      </c>
      <c r="I118" s="166" t="s">
        <v>324</v>
      </c>
      <c r="J118" s="166" t="s">
        <v>261</v>
      </c>
      <c r="K118" s="166" t="s">
        <v>324</v>
      </c>
      <c r="L118" s="166" t="s">
        <v>261</v>
      </c>
      <c r="M118" s="166" t="s">
        <v>261</v>
      </c>
      <c r="N118" s="166" t="s">
        <v>261</v>
      </c>
      <c r="O118" s="166" t="s">
        <v>261</v>
      </c>
      <c r="P118" s="166" t="s">
        <v>261</v>
      </c>
      <c r="Q118" s="166" t="s">
        <v>261</v>
      </c>
      <c r="R118" s="166" t="s">
        <v>261</v>
      </c>
      <c r="S118" s="166" t="s">
        <v>261</v>
      </c>
      <c r="T118" s="166" t="s">
        <v>261</v>
      </c>
      <c r="U118" s="166" t="s">
        <v>261</v>
      </c>
    </row>
    <row r="119" spans="1:21" ht="12.75">
      <c r="A119" s="101">
        <v>41495</v>
      </c>
      <c r="B119" s="104"/>
      <c r="C119" s="83" t="s">
        <v>198</v>
      </c>
      <c r="D119" s="166" t="s">
        <v>261</v>
      </c>
      <c r="E119" s="166" t="s">
        <v>261</v>
      </c>
      <c r="F119" s="229" t="s">
        <v>413</v>
      </c>
      <c r="G119" s="166" t="s">
        <v>261</v>
      </c>
      <c r="H119" s="228">
        <v>13</v>
      </c>
      <c r="I119" s="166" t="s">
        <v>324</v>
      </c>
      <c r="J119" s="166" t="s">
        <v>261</v>
      </c>
      <c r="K119" s="166" t="s">
        <v>324</v>
      </c>
      <c r="L119" s="166" t="s">
        <v>261</v>
      </c>
      <c r="M119" s="166" t="s">
        <v>261</v>
      </c>
      <c r="N119" s="166" t="s">
        <v>261</v>
      </c>
      <c r="O119" s="166" t="s">
        <v>261</v>
      </c>
      <c r="P119" s="166" t="s">
        <v>261</v>
      </c>
      <c r="Q119" s="166" t="s">
        <v>261</v>
      </c>
      <c r="R119" s="166" t="s">
        <v>261</v>
      </c>
      <c r="S119" s="166" t="s">
        <v>261</v>
      </c>
      <c r="T119" s="166" t="s">
        <v>261</v>
      </c>
      <c r="U119" s="166" t="s">
        <v>261</v>
      </c>
    </row>
    <row r="120" spans="1:22" ht="12.75">
      <c r="A120" s="101">
        <v>41495</v>
      </c>
      <c r="B120" s="104"/>
      <c r="C120" s="83" t="s">
        <v>199</v>
      </c>
      <c r="D120" s="204" t="s">
        <v>261</v>
      </c>
      <c r="E120" s="204" t="s">
        <v>261</v>
      </c>
      <c r="F120" s="228" t="s">
        <v>325</v>
      </c>
      <c r="G120" s="204" t="s">
        <v>261</v>
      </c>
      <c r="H120" s="228">
        <v>25</v>
      </c>
      <c r="I120" s="204" t="s">
        <v>324</v>
      </c>
      <c r="J120" s="204" t="s">
        <v>261</v>
      </c>
      <c r="K120" s="204" t="s">
        <v>324</v>
      </c>
      <c r="L120" s="204" t="s">
        <v>261</v>
      </c>
      <c r="M120" s="204" t="s">
        <v>261</v>
      </c>
      <c r="N120" s="204" t="s">
        <v>261</v>
      </c>
      <c r="O120" s="204" t="s">
        <v>261</v>
      </c>
      <c r="P120" s="204" t="s">
        <v>261</v>
      </c>
      <c r="Q120" s="204" t="s">
        <v>261</v>
      </c>
      <c r="R120" s="204" t="s">
        <v>261</v>
      </c>
      <c r="S120" s="204" t="s">
        <v>261</v>
      </c>
      <c r="T120" s="204" t="s">
        <v>261</v>
      </c>
      <c r="U120" s="204" t="s">
        <v>261</v>
      </c>
      <c r="V120" t="s">
        <v>55</v>
      </c>
    </row>
    <row r="121" spans="1:21" ht="12.75">
      <c r="A121" s="101">
        <v>41493</v>
      </c>
      <c r="B121" s="104"/>
      <c r="C121" s="83" t="s">
        <v>316</v>
      </c>
      <c r="D121" s="204" t="s">
        <v>261</v>
      </c>
      <c r="E121" s="204" t="s">
        <v>261</v>
      </c>
      <c r="F121" s="228" t="s">
        <v>325</v>
      </c>
      <c r="G121" s="204" t="s">
        <v>261</v>
      </c>
      <c r="H121" s="228">
        <v>15</v>
      </c>
      <c r="I121" s="204" t="s">
        <v>261</v>
      </c>
      <c r="J121" s="204" t="s">
        <v>261</v>
      </c>
      <c r="K121" s="204" t="s">
        <v>324</v>
      </c>
      <c r="L121" s="204" t="s">
        <v>261</v>
      </c>
      <c r="M121" s="204" t="s">
        <v>261</v>
      </c>
      <c r="N121" s="204" t="s">
        <v>261</v>
      </c>
      <c r="O121" s="204" t="s">
        <v>261</v>
      </c>
      <c r="P121" s="204" t="s">
        <v>324</v>
      </c>
      <c r="Q121" s="204" t="s">
        <v>261</v>
      </c>
      <c r="R121" s="204" t="s">
        <v>261</v>
      </c>
      <c r="S121" s="204" t="s">
        <v>261</v>
      </c>
      <c r="T121" s="204" t="s">
        <v>261</v>
      </c>
      <c r="U121" s="204" t="s">
        <v>261</v>
      </c>
    </row>
    <row r="122" spans="1:21" ht="12.75">
      <c r="A122" s="101">
        <v>41494</v>
      </c>
      <c r="B122" s="104"/>
      <c r="C122" s="83" t="s">
        <v>200</v>
      </c>
      <c r="D122" s="204" t="s">
        <v>261</v>
      </c>
      <c r="E122" s="204" t="s">
        <v>324</v>
      </c>
      <c r="F122" s="228" t="s">
        <v>326</v>
      </c>
      <c r="G122" s="204" t="s">
        <v>261</v>
      </c>
      <c r="H122" s="228">
        <v>27</v>
      </c>
      <c r="I122" s="204" t="s">
        <v>324</v>
      </c>
      <c r="J122" s="204" t="s">
        <v>324</v>
      </c>
      <c r="K122" s="204" t="s">
        <v>324</v>
      </c>
      <c r="L122" s="204" t="s">
        <v>261</v>
      </c>
      <c r="M122" s="204" t="s">
        <v>261</v>
      </c>
      <c r="N122" s="204" t="s">
        <v>261</v>
      </c>
      <c r="O122" s="204" t="s">
        <v>261</v>
      </c>
      <c r="P122" s="204" t="s">
        <v>261</v>
      </c>
      <c r="Q122" s="204" t="s">
        <v>261</v>
      </c>
      <c r="R122" s="204" t="s">
        <v>261</v>
      </c>
      <c r="S122" s="204" t="s">
        <v>261</v>
      </c>
      <c r="T122" s="204" t="s">
        <v>261</v>
      </c>
      <c r="U122" s="204" t="s">
        <v>261</v>
      </c>
    </row>
    <row r="123" spans="1:21" ht="12.75">
      <c r="A123" s="101">
        <v>41466</v>
      </c>
      <c r="B123" s="104"/>
      <c r="C123" s="83" t="s">
        <v>201</v>
      </c>
      <c r="D123" s="166" t="s">
        <v>261</v>
      </c>
      <c r="E123" s="166" t="s">
        <v>261</v>
      </c>
      <c r="F123" s="229" t="s">
        <v>325</v>
      </c>
      <c r="G123" s="166" t="s">
        <v>261</v>
      </c>
      <c r="H123" s="228">
        <v>25</v>
      </c>
      <c r="I123" s="166" t="s">
        <v>261</v>
      </c>
      <c r="J123" s="166" t="s">
        <v>261</v>
      </c>
      <c r="K123" s="166" t="s">
        <v>261</v>
      </c>
      <c r="L123" s="166" t="s">
        <v>261</v>
      </c>
      <c r="M123" s="166" t="s">
        <v>261</v>
      </c>
      <c r="N123" s="166" t="s">
        <v>261</v>
      </c>
      <c r="O123" s="166" t="s">
        <v>261</v>
      </c>
      <c r="P123" s="166" t="s">
        <v>261</v>
      </c>
      <c r="Q123" s="166" t="s">
        <v>261</v>
      </c>
      <c r="R123" s="166" t="s">
        <v>261</v>
      </c>
      <c r="S123" s="166" t="s">
        <v>261</v>
      </c>
      <c r="T123" s="166" t="s">
        <v>261</v>
      </c>
      <c r="U123" s="166" t="s">
        <v>261</v>
      </c>
    </row>
    <row r="124" spans="1:21" ht="12.75">
      <c r="A124" s="101">
        <v>41519</v>
      </c>
      <c r="B124" s="104"/>
      <c r="C124" s="83" t="s">
        <v>381</v>
      </c>
      <c r="D124" s="204" t="s">
        <v>324</v>
      </c>
      <c r="E124" s="204" t="s">
        <v>324</v>
      </c>
      <c r="F124" s="228" t="s">
        <v>326</v>
      </c>
      <c r="G124" s="204" t="s">
        <v>261</v>
      </c>
      <c r="H124" s="228"/>
      <c r="I124" s="204" t="s">
        <v>324</v>
      </c>
      <c r="J124" s="204" t="s">
        <v>324</v>
      </c>
      <c r="K124" s="204" t="s">
        <v>324</v>
      </c>
      <c r="L124" s="204" t="s">
        <v>324</v>
      </c>
      <c r="M124" s="204" t="s">
        <v>324</v>
      </c>
      <c r="N124" s="204" t="s">
        <v>324</v>
      </c>
      <c r="O124" s="204" t="s">
        <v>324</v>
      </c>
      <c r="P124" s="204" t="s">
        <v>324</v>
      </c>
      <c r="Q124" s="204" t="s">
        <v>324</v>
      </c>
      <c r="R124" s="204" t="s">
        <v>324</v>
      </c>
      <c r="S124" s="204" t="s">
        <v>261</v>
      </c>
      <c r="T124" s="204" t="s">
        <v>261</v>
      </c>
      <c r="U124" s="204" t="s">
        <v>261</v>
      </c>
    </row>
    <row r="125" spans="1:21" ht="12.75">
      <c r="A125" s="101">
        <v>41494</v>
      </c>
      <c r="B125" s="104"/>
      <c r="C125" s="83" t="s">
        <v>202</v>
      </c>
      <c r="D125" s="166" t="s">
        <v>261</v>
      </c>
      <c r="E125" s="166" t="s">
        <v>261</v>
      </c>
      <c r="F125" s="229" t="s">
        <v>413</v>
      </c>
      <c r="G125" s="166" t="s">
        <v>261</v>
      </c>
      <c r="H125" s="228">
        <v>7</v>
      </c>
      <c r="I125" s="166" t="s">
        <v>324</v>
      </c>
      <c r="J125" s="166" t="s">
        <v>261</v>
      </c>
      <c r="K125" s="166" t="s">
        <v>324</v>
      </c>
      <c r="L125" s="166" t="s">
        <v>261</v>
      </c>
      <c r="M125" s="166" t="s">
        <v>261</v>
      </c>
      <c r="N125" s="166" t="s">
        <v>261</v>
      </c>
      <c r="O125" s="166" t="s">
        <v>261</v>
      </c>
      <c r="P125" s="166" t="s">
        <v>261</v>
      </c>
      <c r="Q125" s="166" t="s">
        <v>261</v>
      </c>
      <c r="R125" s="166" t="s">
        <v>261</v>
      </c>
      <c r="S125" s="166" t="s">
        <v>261</v>
      </c>
      <c r="T125" s="166" t="s">
        <v>261</v>
      </c>
      <c r="U125" s="166" t="s">
        <v>261</v>
      </c>
    </row>
    <row r="126" spans="1:21" ht="12.75">
      <c r="A126" s="101">
        <v>41459</v>
      </c>
      <c r="B126" s="104"/>
      <c r="C126" s="83" t="s">
        <v>203</v>
      </c>
      <c r="D126" s="204" t="s">
        <v>261</v>
      </c>
      <c r="E126" s="204" t="s">
        <v>261</v>
      </c>
      <c r="F126" s="228" t="s">
        <v>352</v>
      </c>
      <c r="G126" s="204" t="s">
        <v>261</v>
      </c>
      <c r="H126" s="228">
        <v>18</v>
      </c>
      <c r="I126" s="204" t="s">
        <v>261</v>
      </c>
      <c r="J126" s="204" t="s">
        <v>261</v>
      </c>
      <c r="K126" s="204" t="s">
        <v>261</v>
      </c>
      <c r="L126" s="204" t="s">
        <v>261</v>
      </c>
      <c r="M126" s="204" t="s">
        <v>261</v>
      </c>
      <c r="N126" s="204" t="s">
        <v>261</v>
      </c>
      <c r="O126" s="204" t="s">
        <v>261</v>
      </c>
      <c r="P126" s="204" t="s">
        <v>324</v>
      </c>
      <c r="Q126" s="204" t="s">
        <v>261</v>
      </c>
      <c r="R126" s="204" t="s">
        <v>324</v>
      </c>
      <c r="S126" s="204" t="s">
        <v>261</v>
      </c>
      <c r="T126" s="204" t="s">
        <v>261</v>
      </c>
      <c r="U126" s="204" t="s">
        <v>261</v>
      </c>
    </row>
    <row r="127" spans="1:21" ht="12.75">
      <c r="A127" s="101">
        <v>41501</v>
      </c>
      <c r="B127" s="104"/>
      <c r="C127" s="83" t="s">
        <v>415</v>
      </c>
      <c r="D127" s="204" t="s">
        <v>324</v>
      </c>
      <c r="E127" s="204" t="s">
        <v>324</v>
      </c>
      <c r="F127" s="228" t="s">
        <v>414</v>
      </c>
      <c r="G127" s="204" t="s">
        <v>261</v>
      </c>
      <c r="H127" s="228"/>
      <c r="I127" s="204" t="s">
        <v>324</v>
      </c>
      <c r="J127" s="204" t="s">
        <v>261</v>
      </c>
      <c r="K127" s="204" t="s">
        <v>324</v>
      </c>
      <c r="L127" s="204" t="s">
        <v>324</v>
      </c>
      <c r="M127" s="204" t="s">
        <v>324</v>
      </c>
      <c r="N127" s="204" t="s">
        <v>261</v>
      </c>
      <c r="O127" s="204" t="s">
        <v>261</v>
      </c>
      <c r="P127" s="204" t="s">
        <v>261</v>
      </c>
      <c r="Q127" s="204" t="s">
        <v>261</v>
      </c>
      <c r="R127" s="204" t="s">
        <v>261</v>
      </c>
      <c r="S127" s="204" t="s">
        <v>261</v>
      </c>
      <c r="T127" s="204" t="s">
        <v>261</v>
      </c>
      <c r="U127" s="204" t="s">
        <v>261</v>
      </c>
    </row>
    <row r="128" spans="1:21" ht="12.75">
      <c r="A128" s="101">
        <v>41507</v>
      </c>
      <c r="B128" s="104"/>
      <c r="C128" s="83" t="s">
        <v>204</v>
      </c>
      <c r="D128" s="166" t="s">
        <v>261</v>
      </c>
      <c r="E128" s="166" t="s">
        <v>261</v>
      </c>
      <c r="F128" s="229" t="s">
        <v>326</v>
      </c>
      <c r="G128" s="166" t="s">
        <v>261</v>
      </c>
      <c r="H128" s="228">
        <v>28</v>
      </c>
      <c r="I128" s="166" t="s">
        <v>324</v>
      </c>
      <c r="J128" s="166" t="s">
        <v>261</v>
      </c>
      <c r="K128" s="166" t="s">
        <v>261</v>
      </c>
      <c r="L128" s="166" t="s">
        <v>261</v>
      </c>
      <c r="M128" s="166" t="s">
        <v>261</v>
      </c>
      <c r="N128" s="166" t="s">
        <v>261</v>
      </c>
      <c r="O128" s="166" t="s">
        <v>261</v>
      </c>
      <c r="P128" s="166" t="s">
        <v>261</v>
      </c>
      <c r="Q128" s="166" t="s">
        <v>261</v>
      </c>
      <c r="R128" s="166" t="s">
        <v>261</v>
      </c>
      <c r="S128" s="166" t="s">
        <v>261</v>
      </c>
      <c r="T128" s="166" t="s">
        <v>261</v>
      </c>
      <c r="U128" s="166" t="s">
        <v>261</v>
      </c>
    </row>
    <row r="129" spans="1:21" ht="12.75">
      <c r="A129" s="101">
        <v>41487</v>
      </c>
      <c r="B129" s="104"/>
      <c r="C129" s="83" t="s">
        <v>205</v>
      </c>
      <c r="D129" s="166" t="s">
        <v>261</v>
      </c>
      <c r="E129" s="166" t="s">
        <v>261</v>
      </c>
      <c r="F129" s="229" t="s">
        <v>326</v>
      </c>
      <c r="G129" s="166" t="s">
        <v>261</v>
      </c>
      <c r="H129" s="228">
        <v>30</v>
      </c>
      <c r="I129" s="166" t="s">
        <v>324</v>
      </c>
      <c r="J129" s="166" t="s">
        <v>261</v>
      </c>
      <c r="K129" s="166" t="s">
        <v>261</v>
      </c>
      <c r="L129" s="166" t="s">
        <v>261</v>
      </c>
      <c r="M129" s="166" t="s">
        <v>261</v>
      </c>
      <c r="N129" s="166" t="s">
        <v>261</v>
      </c>
      <c r="O129" s="166" t="s">
        <v>261</v>
      </c>
      <c r="P129" s="166" t="s">
        <v>261</v>
      </c>
      <c r="Q129" s="166" t="s">
        <v>261</v>
      </c>
      <c r="R129" s="166" t="s">
        <v>261</v>
      </c>
      <c r="S129" s="166" t="s">
        <v>261</v>
      </c>
      <c r="T129" s="166" t="s">
        <v>261</v>
      </c>
      <c r="U129" s="166" t="s">
        <v>261</v>
      </c>
    </row>
    <row r="130" spans="1:21" ht="12.75">
      <c r="A130" s="101">
        <v>41474</v>
      </c>
      <c r="B130" s="104"/>
      <c r="C130" s="83" t="s">
        <v>206</v>
      </c>
      <c r="D130" s="204" t="s">
        <v>261</v>
      </c>
      <c r="E130" s="204" t="s">
        <v>261</v>
      </c>
      <c r="F130" s="228" t="s">
        <v>326</v>
      </c>
      <c r="G130" s="204" t="s">
        <v>261</v>
      </c>
      <c r="H130" s="228">
        <v>23</v>
      </c>
      <c r="I130" s="204" t="s">
        <v>324</v>
      </c>
      <c r="J130" s="204" t="s">
        <v>261</v>
      </c>
      <c r="K130" s="204" t="s">
        <v>261</v>
      </c>
      <c r="L130" s="204" t="s">
        <v>261</v>
      </c>
      <c r="M130" s="204" t="s">
        <v>261</v>
      </c>
      <c r="N130" s="204" t="s">
        <v>261</v>
      </c>
      <c r="O130" s="204" t="s">
        <v>261</v>
      </c>
      <c r="P130" s="204" t="s">
        <v>261</v>
      </c>
      <c r="Q130" s="204" t="s">
        <v>261</v>
      </c>
      <c r="R130" s="204" t="s">
        <v>261</v>
      </c>
      <c r="S130" s="204" t="s">
        <v>261</v>
      </c>
      <c r="T130" s="204" t="s">
        <v>261</v>
      </c>
      <c r="U130" s="204" t="s">
        <v>261</v>
      </c>
    </row>
    <row r="131" spans="1:21" ht="12.75">
      <c r="A131" s="101">
        <v>41459</v>
      </c>
      <c r="B131" s="104"/>
      <c r="C131" s="83" t="s">
        <v>207</v>
      </c>
      <c r="D131" s="166" t="s">
        <v>261</v>
      </c>
      <c r="E131" s="166" t="s">
        <v>261</v>
      </c>
      <c r="F131" s="229" t="s">
        <v>352</v>
      </c>
      <c r="G131" s="166" t="s">
        <v>261</v>
      </c>
      <c r="H131" s="228">
        <v>8</v>
      </c>
      <c r="I131" s="204" t="s">
        <v>261</v>
      </c>
      <c r="J131" s="204" t="s">
        <v>261</v>
      </c>
      <c r="K131" s="204" t="s">
        <v>261</v>
      </c>
      <c r="L131" s="204" t="s">
        <v>261</v>
      </c>
      <c r="M131" s="204" t="s">
        <v>261</v>
      </c>
      <c r="N131" s="204" t="s">
        <v>261</v>
      </c>
      <c r="O131" s="204" t="s">
        <v>261</v>
      </c>
      <c r="P131" s="204" t="s">
        <v>324</v>
      </c>
      <c r="Q131" s="204" t="s">
        <v>261</v>
      </c>
      <c r="R131" s="204" t="s">
        <v>324</v>
      </c>
      <c r="S131" s="204" t="s">
        <v>261</v>
      </c>
      <c r="T131" s="204" t="s">
        <v>261</v>
      </c>
      <c r="U131" s="204" t="s">
        <v>261</v>
      </c>
    </row>
    <row r="132" spans="1:21" ht="12.75">
      <c r="A132" s="101"/>
      <c r="B132" s="104"/>
      <c r="C132" s="194"/>
      <c r="D132" s="166"/>
      <c r="E132" s="166"/>
      <c r="F132" s="229"/>
      <c r="G132" s="166"/>
      <c r="H132" s="228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2.75">
      <c r="A133" s="101"/>
      <c r="B133" s="104"/>
      <c r="C133" s="195"/>
      <c r="D133" s="204"/>
      <c r="E133" s="204"/>
      <c r="F133" s="228"/>
      <c r="G133" s="204"/>
      <c r="H133" s="228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</row>
    <row r="134" spans="1:21" ht="12.75">
      <c r="A134" s="101"/>
      <c r="B134" s="104"/>
      <c r="C134" s="194"/>
      <c r="D134" s="204"/>
      <c r="E134" s="204"/>
      <c r="F134" s="228"/>
      <c r="G134" s="204"/>
      <c r="H134" s="228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</row>
    <row r="135" spans="1:21" ht="12.75">
      <c r="A135" s="101"/>
      <c r="B135" s="104"/>
      <c r="C135" s="194"/>
      <c r="D135" s="204"/>
      <c r="E135" s="204"/>
      <c r="F135" s="228"/>
      <c r="G135" s="204"/>
      <c r="H135" s="228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</row>
    <row r="136" spans="1:21" ht="12.75">
      <c r="A136" s="101"/>
      <c r="B136" s="104"/>
      <c r="C136" s="194"/>
      <c r="D136" s="204"/>
      <c r="E136" s="204"/>
      <c r="F136" s="228"/>
      <c r="G136" s="204"/>
      <c r="H136" s="228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</row>
    <row r="137" spans="1:21" ht="12.75">
      <c r="A137" s="101"/>
      <c r="B137" s="104"/>
      <c r="C137" s="194"/>
      <c r="D137" s="204"/>
      <c r="E137" s="204"/>
      <c r="F137" s="228"/>
      <c r="G137" s="204"/>
      <c r="H137" s="228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</row>
    <row r="138" spans="1:21" ht="12.75">
      <c r="A138" s="101"/>
      <c r="B138" s="104"/>
      <c r="C138" s="194"/>
      <c r="D138" s="204"/>
      <c r="E138" s="204"/>
      <c r="F138" s="228"/>
      <c r="G138" s="204"/>
      <c r="H138" s="228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</row>
    <row r="139" spans="1:21" ht="12.75">
      <c r="A139" s="101"/>
      <c r="B139" s="104"/>
      <c r="C139" s="194"/>
      <c r="D139" s="204"/>
      <c r="E139" s="204"/>
      <c r="F139" s="228"/>
      <c r="G139" s="204"/>
      <c r="H139" s="228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</row>
    <row r="140" spans="1:21" ht="12.75">
      <c r="A140" s="101"/>
      <c r="B140" s="104"/>
      <c r="C140" s="194"/>
      <c r="D140" s="204"/>
      <c r="E140" s="204"/>
      <c r="F140" s="228"/>
      <c r="G140" s="204"/>
      <c r="H140" s="228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</row>
    <row r="141" spans="1:21" ht="12.75">
      <c r="A141" s="101"/>
      <c r="B141" s="104"/>
      <c r="C141" s="195"/>
      <c r="D141" s="204"/>
      <c r="E141" s="204"/>
      <c r="F141" s="228"/>
      <c r="G141" s="204"/>
      <c r="H141" s="228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</row>
    <row r="142" spans="1:21" ht="12.75">
      <c r="A142" s="101"/>
      <c r="B142" s="104"/>
      <c r="C142" s="196"/>
      <c r="D142" s="204"/>
      <c r="E142" s="204"/>
      <c r="F142" s="228"/>
      <c r="G142" s="204"/>
      <c r="H142" s="228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</row>
    <row r="143" spans="1:21" ht="12.75">
      <c r="A143" s="101"/>
      <c r="B143" s="104"/>
      <c r="C143" s="194"/>
      <c r="D143" s="166"/>
      <c r="E143" s="166"/>
      <c r="F143" s="229"/>
      <c r="G143" s="166"/>
      <c r="H143" s="228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2.75">
      <c r="A144" s="101"/>
      <c r="B144" s="104"/>
      <c r="C144" s="194"/>
      <c r="D144" s="204"/>
      <c r="E144" s="204"/>
      <c r="F144" s="228"/>
      <c r="G144" s="204"/>
      <c r="H144" s="228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</row>
    <row r="145" spans="1:21" ht="12.75">
      <c r="A145" s="101"/>
      <c r="B145" s="104"/>
      <c r="C145" s="194"/>
      <c r="D145" s="204"/>
      <c r="E145" s="204"/>
      <c r="F145" s="228"/>
      <c r="G145" s="204"/>
      <c r="H145" s="228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</row>
    <row r="146" spans="1:21" ht="12.75">
      <c r="A146" s="101"/>
      <c r="B146" s="104"/>
      <c r="C146" s="194"/>
      <c r="D146" s="204"/>
      <c r="E146" s="204"/>
      <c r="F146" s="228"/>
      <c r="G146" s="204"/>
      <c r="H146" s="228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</row>
    <row r="147" spans="1:21" ht="12.75">
      <c r="A147" s="101"/>
      <c r="B147" s="104"/>
      <c r="C147" s="194"/>
      <c r="D147" s="204"/>
      <c r="E147" s="204"/>
      <c r="F147" s="228"/>
      <c r="G147" s="204"/>
      <c r="H147" s="228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</row>
    <row r="148" spans="1:21" ht="12.75">
      <c r="A148" s="101"/>
      <c r="B148" s="104"/>
      <c r="C148" s="194"/>
      <c r="D148" s="166"/>
      <c r="E148" s="166"/>
      <c r="F148" s="229"/>
      <c r="G148" s="166"/>
      <c r="H148" s="228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2.75">
      <c r="A149" s="101"/>
      <c r="B149" s="104"/>
      <c r="C149" s="194"/>
      <c r="D149" s="204"/>
      <c r="E149" s="204"/>
      <c r="F149" s="228"/>
      <c r="G149" s="204"/>
      <c r="H149" s="228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</row>
    <row r="150" spans="1:21" ht="12.75">
      <c r="A150" s="101"/>
      <c r="B150" s="104"/>
      <c r="C150" s="194"/>
      <c r="D150" s="166"/>
      <c r="E150" s="166"/>
      <c r="F150" s="229"/>
      <c r="G150" s="205"/>
      <c r="H150" s="230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</row>
    <row r="151" spans="1:21" ht="12.75">
      <c r="A151" s="101"/>
      <c r="B151" s="104"/>
      <c r="C151" s="194"/>
      <c r="D151" s="204"/>
      <c r="E151" s="204"/>
      <c r="F151" s="228"/>
      <c r="G151" s="204"/>
      <c r="H151" s="228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</row>
    <row r="152" spans="1:21" ht="12.75">
      <c r="A152" s="101"/>
      <c r="B152" s="104"/>
      <c r="C152" s="194"/>
      <c r="D152" s="204"/>
      <c r="E152" s="204"/>
      <c r="F152" s="228"/>
      <c r="G152" s="204"/>
      <c r="H152" s="228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</row>
    <row r="153" spans="1:21" ht="12.75">
      <c r="A153" s="122"/>
      <c r="B153" s="105"/>
      <c r="C153" s="197"/>
      <c r="D153" s="204"/>
      <c r="E153" s="204"/>
      <c r="F153" s="228"/>
      <c r="G153" s="204"/>
      <c r="H153" s="228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</row>
    <row r="154" spans="1:21" ht="13.5" thickBot="1">
      <c r="A154" s="102"/>
      <c r="B154" s="106"/>
      <c r="C154" s="198" t="s">
        <v>43</v>
      </c>
      <c r="D154" s="204"/>
      <c r="E154" s="204"/>
      <c r="F154" s="228"/>
      <c r="G154" s="204"/>
      <c r="H154" s="228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</row>
    <row r="155" spans="1:8" ht="12.75">
      <c r="A155">
        <f>COUNTA(A3:A153)</f>
        <v>129</v>
      </c>
      <c r="C155">
        <f>COUNTA(C3:C153)</f>
        <v>129</v>
      </c>
      <c r="H155" s="231">
        <f>AVERAGE(H3:H154)</f>
        <v>17.79824561403509</v>
      </c>
    </row>
    <row r="157" ht="12.75">
      <c r="C157" t="s">
        <v>47</v>
      </c>
    </row>
    <row r="158" ht="12.75">
      <c r="C158">
        <f>C155-A155</f>
        <v>0</v>
      </c>
    </row>
    <row r="159" ht="12.75">
      <c r="A159" t="s">
        <v>416</v>
      </c>
    </row>
    <row r="160" ht="15.75">
      <c r="A160" s="190" t="s">
        <v>99</v>
      </c>
    </row>
    <row r="161" spans="1:20" ht="12.75">
      <c r="A161" s="185">
        <v>1</v>
      </c>
      <c r="B161" s="186" t="s">
        <v>117</v>
      </c>
      <c r="C161" s="187"/>
      <c r="D161" s="187"/>
      <c r="E161" s="187"/>
      <c r="F161" s="232"/>
      <c r="G161" s="187"/>
      <c r="H161" s="232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</row>
    <row r="162" spans="1:20" ht="12.75">
      <c r="A162" s="183">
        <v>2</v>
      </c>
      <c r="B162" s="184" t="s">
        <v>118</v>
      </c>
      <c r="C162" s="176"/>
      <c r="D162" s="176"/>
      <c r="E162" s="176"/>
      <c r="F162" s="233"/>
      <c r="G162" s="176"/>
      <c r="H162" s="233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</row>
    <row r="163" spans="1:20" ht="12.75">
      <c r="A163" s="182"/>
      <c r="B163" s="182" t="s">
        <v>100</v>
      </c>
      <c r="C163" s="175"/>
      <c r="D163" s="175"/>
      <c r="E163" s="175"/>
      <c r="F163" s="234"/>
      <c r="G163" s="175"/>
      <c r="H163" s="234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</row>
    <row r="164" spans="1:20" ht="12.75">
      <c r="A164" s="182">
        <v>3</v>
      </c>
      <c r="B164" s="178" t="s">
        <v>101</v>
      </c>
      <c r="C164" s="175"/>
      <c r="D164" s="175"/>
      <c r="E164" s="175"/>
      <c r="F164" s="234"/>
      <c r="G164" s="175"/>
      <c r="H164" s="234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</row>
    <row r="165" spans="1:20" ht="12.75">
      <c r="A165" s="182"/>
      <c r="B165" s="175" t="s">
        <v>102</v>
      </c>
      <c r="C165" s="175"/>
      <c r="D165" s="175"/>
      <c r="E165" s="175"/>
      <c r="F165" s="234"/>
      <c r="G165" s="175"/>
      <c r="H165" s="234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</row>
    <row r="166" spans="1:20" ht="12.75">
      <c r="A166" s="182"/>
      <c r="B166" s="175" t="s">
        <v>103</v>
      </c>
      <c r="C166" s="175"/>
      <c r="D166" s="175"/>
      <c r="E166" s="175"/>
      <c r="F166" s="234"/>
      <c r="G166" s="175"/>
      <c r="H166" s="234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</row>
    <row r="167" spans="1:20" ht="12.75">
      <c r="A167" s="182"/>
      <c r="B167" s="175" t="s">
        <v>104</v>
      </c>
      <c r="C167" s="175"/>
      <c r="D167" s="175"/>
      <c r="E167" s="175"/>
      <c r="F167" s="234"/>
      <c r="G167" s="175"/>
      <c r="H167" s="234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</row>
    <row r="168" spans="1:20" ht="12.75">
      <c r="A168" s="182"/>
      <c r="B168" s="175" t="s">
        <v>105</v>
      </c>
      <c r="C168" s="175"/>
      <c r="D168" s="175"/>
      <c r="E168" s="175"/>
      <c r="F168" s="234"/>
      <c r="G168" s="175"/>
      <c r="H168" s="234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</row>
    <row r="169" spans="1:20" ht="12.75">
      <c r="A169" s="182">
        <v>4</v>
      </c>
      <c r="B169" s="178" t="s">
        <v>111</v>
      </c>
      <c r="C169" s="175"/>
      <c r="D169" s="175"/>
      <c r="E169" s="175"/>
      <c r="F169" s="234"/>
      <c r="G169" s="175"/>
      <c r="H169" s="234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</row>
    <row r="170" spans="1:20" ht="12.75">
      <c r="A170" s="188"/>
      <c r="B170" s="188" t="s">
        <v>106</v>
      </c>
      <c r="C170" s="177"/>
      <c r="D170" s="177"/>
      <c r="E170" s="177"/>
      <c r="F170" s="235"/>
      <c r="G170" s="177"/>
      <c r="H170" s="235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</row>
    <row r="171" spans="1:20" ht="12.75">
      <c r="A171" s="188">
        <v>5</v>
      </c>
      <c r="B171" s="177" t="s">
        <v>107</v>
      </c>
      <c r="C171" s="177"/>
      <c r="D171" s="177"/>
      <c r="E171" s="177"/>
      <c r="F171" s="235"/>
      <c r="G171" s="177"/>
      <c r="H171" s="235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</row>
    <row r="172" spans="1:20" ht="12.75">
      <c r="A172" s="188">
        <v>6</v>
      </c>
      <c r="B172" s="177" t="s">
        <v>108</v>
      </c>
      <c r="C172" s="177"/>
      <c r="D172" s="177"/>
      <c r="E172" s="177"/>
      <c r="F172" s="235"/>
      <c r="G172" s="177"/>
      <c r="H172" s="235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</row>
    <row r="173" spans="1:20" ht="12.75">
      <c r="A173" s="188"/>
      <c r="B173" s="177" t="s">
        <v>109</v>
      </c>
      <c r="C173" s="177"/>
      <c r="D173" s="177"/>
      <c r="E173" s="177"/>
      <c r="F173" s="235"/>
      <c r="G173" s="177"/>
      <c r="H173" s="235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1:20" ht="12.75">
      <c r="A174" s="188">
        <v>7</v>
      </c>
      <c r="B174" s="179" t="s">
        <v>114</v>
      </c>
      <c r="C174" s="177"/>
      <c r="D174" s="177"/>
      <c r="E174" s="177"/>
      <c r="F174" s="235"/>
      <c r="G174" s="177"/>
      <c r="H174" s="235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</row>
    <row r="175" spans="1:20" ht="12.75">
      <c r="A175" s="188">
        <v>8</v>
      </c>
      <c r="B175" s="179" t="s">
        <v>115</v>
      </c>
      <c r="C175" s="177"/>
      <c r="D175" s="177"/>
      <c r="E175" s="177"/>
      <c r="F175" s="235"/>
      <c r="G175" s="177"/>
      <c r="H175" s="235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</row>
    <row r="176" spans="1:20" ht="12.75">
      <c r="A176" s="189"/>
      <c r="B176" s="189" t="s">
        <v>98</v>
      </c>
      <c r="C176" s="181"/>
      <c r="D176" s="181"/>
      <c r="E176" s="181"/>
      <c r="F176" s="236"/>
      <c r="G176" s="181"/>
      <c r="H176" s="236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</row>
    <row r="177" spans="1:20" ht="12.75">
      <c r="A177" s="189">
        <v>9</v>
      </c>
      <c r="B177" s="180" t="s">
        <v>112</v>
      </c>
      <c r="C177" s="181"/>
      <c r="D177" s="181"/>
      <c r="E177" s="181"/>
      <c r="F177" s="236"/>
      <c r="G177" s="181"/>
      <c r="H177" s="236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</row>
    <row r="178" spans="1:20" ht="12.75">
      <c r="A178" s="189">
        <v>10</v>
      </c>
      <c r="B178" s="180" t="s">
        <v>113</v>
      </c>
      <c r="C178" s="181"/>
      <c r="D178" s="181"/>
      <c r="E178" s="181"/>
      <c r="F178" s="236"/>
      <c r="G178" s="181"/>
      <c r="H178" s="236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</row>
    <row r="179" spans="1:20" ht="12.75">
      <c r="A179" s="189">
        <v>11</v>
      </c>
      <c r="B179" s="180" t="s">
        <v>116</v>
      </c>
      <c r="C179" s="181"/>
      <c r="D179" s="181"/>
      <c r="E179" s="181"/>
      <c r="F179" s="236"/>
      <c r="G179" s="181"/>
      <c r="H179" s="236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</row>
    <row r="180" spans="1:20" ht="12.75">
      <c r="A180" s="189">
        <v>12</v>
      </c>
      <c r="B180" s="180" t="s">
        <v>131</v>
      </c>
      <c r="C180" s="181"/>
      <c r="D180" s="181"/>
      <c r="E180" s="181"/>
      <c r="F180" s="236"/>
      <c r="G180" s="181"/>
      <c r="H180" s="236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</row>
    <row r="181" spans="1:20" ht="12.75">
      <c r="A181" s="189">
        <v>13</v>
      </c>
      <c r="B181" s="180" t="s">
        <v>132</v>
      </c>
      <c r="C181" s="181"/>
      <c r="D181" s="181"/>
      <c r="E181" s="181"/>
      <c r="F181" s="236"/>
      <c r="G181" s="181"/>
      <c r="H181" s="236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</row>
    <row r="182" spans="1:20" ht="12.75">
      <c r="A182" s="189">
        <v>14</v>
      </c>
      <c r="B182" s="180" t="s">
        <v>133</v>
      </c>
      <c r="C182" s="181"/>
      <c r="D182" s="181"/>
      <c r="E182" s="181"/>
      <c r="F182" s="236"/>
      <c r="G182" s="181"/>
      <c r="H182" s="236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</row>
    <row r="183" spans="1:20" ht="12.75">
      <c r="A183" s="189">
        <v>15</v>
      </c>
      <c r="B183" s="180" t="s">
        <v>134</v>
      </c>
      <c r="C183" s="181"/>
      <c r="D183" s="181"/>
      <c r="E183" s="181"/>
      <c r="F183" s="236"/>
      <c r="G183" s="181"/>
      <c r="H183" s="236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</row>
    <row r="184" spans="1:20" ht="12.75">
      <c r="A184" s="189">
        <v>16</v>
      </c>
      <c r="B184" s="180" t="s">
        <v>135</v>
      </c>
      <c r="C184" s="181"/>
      <c r="D184" s="181"/>
      <c r="E184" s="181"/>
      <c r="F184" s="236"/>
      <c r="G184" s="181"/>
      <c r="H184" s="236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</row>
    <row r="185" spans="1:20" ht="12.75">
      <c r="A185" s="189">
        <v>17</v>
      </c>
      <c r="B185" s="180" t="s">
        <v>137</v>
      </c>
      <c r="C185" s="181"/>
      <c r="D185" s="181"/>
      <c r="E185" s="181"/>
      <c r="F185" s="236"/>
      <c r="G185" s="181"/>
      <c r="H185" s="236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</row>
    <row r="186" spans="1:20" ht="12.75">
      <c r="A186" s="189">
        <v>18</v>
      </c>
      <c r="B186" s="180" t="s">
        <v>136</v>
      </c>
      <c r="C186" s="181"/>
      <c r="D186" s="181"/>
      <c r="E186" s="181"/>
      <c r="F186" s="236"/>
      <c r="G186" s="181"/>
      <c r="H186" s="236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PageLayoutView="0" workbookViewId="0" topLeftCell="A6">
      <selection activeCell="I24" sqref="I24"/>
    </sheetView>
  </sheetViews>
  <sheetFormatPr defaultColWidth="9.140625" defaultRowHeight="12.75"/>
  <cols>
    <col min="1" max="1" width="8.421875" style="0" customWidth="1"/>
    <col min="2" max="2" width="12.28125" style="0" bestFit="1" customWidth="1"/>
    <col min="3" max="3" width="12.421875" style="0" customWidth="1"/>
    <col min="4" max="4" width="15.57421875" style="0" bestFit="1" customWidth="1"/>
    <col min="5" max="5" width="17.421875" style="0" customWidth="1"/>
    <col min="6" max="6" width="13.57421875" style="0" customWidth="1"/>
    <col min="7" max="7" width="16.7109375" style="0" customWidth="1"/>
    <col min="8" max="8" width="14.00390625" style="0" bestFit="1" customWidth="1"/>
    <col min="9" max="9" width="14.28125" style="0" customWidth="1"/>
    <col min="10" max="11" width="12.28125" style="0" bestFit="1" customWidth="1"/>
    <col min="12" max="12" width="14.00390625" style="0" bestFit="1" customWidth="1"/>
    <col min="13" max="13" width="15.7109375" style="0" customWidth="1"/>
    <col min="14" max="14" width="13.57421875" style="0" customWidth="1"/>
    <col min="15" max="15" width="14.00390625" style="0" bestFit="1" customWidth="1"/>
    <col min="17" max="17" width="16.28125" style="0" customWidth="1"/>
    <col min="23" max="23" width="21.140625" style="0" bestFit="1" customWidth="1"/>
    <col min="24" max="24" width="18.7109375" style="0" customWidth="1"/>
    <col min="26" max="26" width="14.00390625" style="0" bestFit="1" customWidth="1"/>
  </cols>
  <sheetData>
    <row r="1" spans="1:26" s="73" customFormat="1" ht="13.5" thickBot="1">
      <c r="A1" s="311" t="s">
        <v>85</v>
      </c>
      <c r="B1" s="312"/>
      <c r="C1" s="313"/>
      <c r="D1" s="311" t="s">
        <v>50</v>
      </c>
      <c r="E1" s="312"/>
      <c r="F1" s="312"/>
      <c r="G1" s="312"/>
      <c r="H1" s="312"/>
      <c r="I1" s="312"/>
      <c r="J1" s="312"/>
      <c r="K1" s="312"/>
      <c r="L1" s="312"/>
      <c r="M1" s="313"/>
      <c r="N1" s="311" t="s">
        <v>53</v>
      </c>
      <c r="O1" s="312"/>
      <c r="P1" s="312"/>
      <c r="Q1" s="312"/>
      <c r="R1" s="312"/>
      <c r="S1" s="312"/>
      <c r="T1" s="312"/>
      <c r="U1" s="312"/>
      <c r="V1" s="312"/>
      <c r="W1" s="145" t="s">
        <v>78</v>
      </c>
      <c r="X1" s="130"/>
      <c r="Y1" s="150"/>
      <c r="Z1" s="151"/>
    </row>
    <row r="2" spans="1:30" s="73" customFormat="1" ht="63.75">
      <c r="A2" s="138" t="s">
        <v>89</v>
      </c>
      <c r="B2" s="139"/>
      <c r="C2" s="140"/>
      <c r="D2" s="132" t="s">
        <v>65</v>
      </c>
      <c r="E2" s="133" t="s">
        <v>82</v>
      </c>
      <c r="F2" s="133" t="s">
        <v>48</v>
      </c>
      <c r="G2" s="133" t="s">
        <v>66</v>
      </c>
      <c r="H2" s="133" t="s">
        <v>67</v>
      </c>
      <c r="I2" s="133" t="s">
        <v>68</v>
      </c>
      <c r="J2" s="133" t="s">
        <v>69</v>
      </c>
      <c r="K2" s="133" t="s">
        <v>70</v>
      </c>
      <c r="L2" s="133" t="s">
        <v>71</v>
      </c>
      <c r="M2" s="134" t="s">
        <v>49</v>
      </c>
      <c r="N2" s="142" t="s">
        <v>72</v>
      </c>
      <c r="O2" s="143" t="s">
        <v>73</v>
      </c>
      <c r="P2" s="143" t="s">
        <v>74</v>
      </c>
      <c r="Q2" s="143" t="s">
        <v>75</v>
      </c>
      <c r="R2" s="143" t="s">
        <v>51</v>
      </c>
      <c r="S2" s="143" t="s">
        <v>68</v>
      </c>
      <c r="T2" s="143" t="s">
        <v>76</v>
      </c>
      <c r="U2" s="143" t="s">
        <v>77</v>
      </c>
      <c r="V2" s="144" t="s">
        <v>52</v>
      </c>
      <c r="W2" s="146" t="s">
        <v>79</v>
      </c>
      <c r="X2" s="147" t="s">
        <v>80</v>
      </c>
      <c r="Y2" s="148" t="s">
        <v>88</v>
      </c>
      <c r="Z2" s="149" t="s">
        <v>43</v>
      </c>
      <c r="AD2" s="1"/>
    </row>
    <row r="3" spans="1:26" ht="13.5" thickBot="1">
      <c r="A3" s="141" t="s">
        <v>81</v>
      </c>
      <c r="B3" s="136"/>
      <c r="C3" s="137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35"/>
      <c r="Z3" s="152"/>
    </row>
    <row r="4" ht="12.75">
      <c r="Z4" s="110"/>
    </row>
    <row r="7" ht="12.75">
      <c r="A7" s="110"/>
    </row>
    <row r="8" ht="13.5" thickBot="1"/>
    <row r="9" spans="6:8" ht="12.75">
      <c r="F9" s="113" t="s">
        <v>56</v>
      </c>
      <c r="G9" s="114"/>
      <c r="H9" s="119"/>
    </row>
    <row r="10" spans="6:8" ht="12.75">
      <c r="F10" s="115" t="s">
        <v>57</v>
      </c>
      <c r="G10" s="116"/>
      <c r="H10" s="120"/>
    </row>
    <row r="11" spans="1:8" ht="12.75">
      <c r="A11" s="111"/>
      <c r="F11" s="115" t="s">
        <v>58</v>
      </c>
      <c r="G11" s="116"/>
      <c r="H11" s="120"/>
    </row>
    <row r="12" spans="6:8" ht="12.75">
      <c r="F12" s="115" t="s">
        <v>59</v>
      </c>
      <c r="G12" s="116"/>
      <c r="H12" s="120"/>
    </row>
    <row r="13" spans="6:8" ht="12.75">
      <c r="F13" s="115" t="s">
        <v>60</v>
      </c>
      <c r="G13" s="116"/>
      <c r="H13" s="120"/>
    </row>
    <row r="14" spans="6:8" ht="12.75">
      <c r="F14" s="115" t="s">
        <v>61</v>
      </c>
      <c r="G14" s="116"/>
      <c r="H14" s="120"/>
    </row>
    <row r="15" spans="6:8" ht="12.75">
      <c r="F15" s="115" t="s">
        <v>62</v>
      </c>
      <c r="G15" s="116"/>
      <c r="H15" s="120"/>
    </row>
    <row r="16" spans="6:8" ht="13.5" thickBot="1">
      <c r="F16" s="117"/>
      <c r="G16" s="118"/>
      <c r="H16" s="121">
        <f>SUM(H9:H15)</f>
        <v>0</v>
      </c>
    </row>
    <row r="19" spans="5:8" ht="12.75">
      <c r="E19" s="2" t="s">
        <v>130</v>
      </c>
      <c r="F19" s="209" t="s">
        <v>128</v>
      </c>
      <c r="G19" s="210"/>
      <c r="H19" s="211">
        <f>COUNTIF('IDB Annual Report 12-13'!M3:M130,"&gt;=6500000")</f>
        <v>0</v>
      </c>
    </row>
    <row r="20" spans="6:8" ht="12.75">
      <c r="F20" s="212" t="s">
        <v>64</v>
      </c>
      <c r="G20" s="213"/>
      <c r="H20" s="214">
        <f>COUNTIF('IDB Annual Report 12-13'!M3:M130,"&gt;=1000000")</f>
        <v>19</v>
      </c>
    </row>
    <row r="23" spans="6:8" ht="12.75">
      <c r="F23" s="204" t="s">
        <v>120</v>
      </c>
      <c r="G23" s="204"/>
      <c r="H23" s="207">
        <f>COUNTIF('IDB Annual Report 12-13'!M3:M130,"&gt;=200,000")</f>
        <v>55</v>
      </c>
    </row>
    <row r="24" spans="6:8" ht="12.75">
      <c r="F24" s="204" t="s">
        <v>121</v>
      </c>
      <c r="G24" s="204"/>
      <c r="H24" s="207">
        <f>COUNTIF('IDB Annual Report 12-13'!M3:M130,"&lt;=200,000")</f>
        <v>73</v>
      </c>
    </row>
    <row r="25" spans="6:8" ht="12.75">
      <c r="F25" s="208" t="s">
        <v>122</v>
      </c>
      <c r="G25" s="208"/>
      <c r="H25" s="207">
        <f>COUNTIF('IDB Annual Report 12-13'!M3:M130,"&lt;=50,000")</f>
        <v>40</v>
      </c>
    </row>
    <row r="26" spans="6:8" ht="12.75">
      <c r="F26" s="208" t="s">
        <v>123</v>
      </c>
      <c r="G26" s="208"/>
      <c r="H26" s="207">
        <f>COUNTIF('IDB Annual Report 12-13'!M3:M130,"&lt;=40,000")</f>
        <v>37</v>
      </c>
    </row>
    <row r="27" spans="6:8" ht="12.75">
      <c r="F27" s="208" t="s">
        <v>124</v>
      </c>
      <c r="G27" s="208"/>
      <c r="H27" s="207">
        <f>COUNTIF('IDB Annual Report 12-13'!M3:M130,"&lt;=30,000")</f>
        <v>29</v>
      </c>
    </row>
    <row r="28" spans="6:8" ht="12.75">
      <c r="F28" s="208" t="s">
        <v>125</v>
      </c>
      <c r="G28" s="208"/>
      <c r="H28" s="207">
        <f>COUNTIF('IDB Annual Report 12-13'!M3:M130,"&lt;=25,000")</f>
        <v>25</v>
      </c>
    </row>
    <row r="29" spans="6:8" ht="12.75">
      <c r="F29" s="208" t="s">
        <v>126</v>
      </c>
      <c r="G29" s="208"/>
      <c r="H29" s="207">
        <f>COUNTIF('IDB Annual Report 12-13'!M3:M130,"&lt;=20,000")</f>
        <v>18</v>
      </c>
    </row>
    <row r="30" spans="6:8" ht="12.75">
      <c r="F30" s="208" t="s">
        <v>127</v>
      </c>
      <c r="G30" s="208"/>
      <c r="H30" s="207">
        <f>COUNTIF('IDB Annual Report 12-13'!M3:M130,"&lt;=10,000")</f>
        <v>5</v>
      </c>
    </row>
  </sheetData>
  <sheetProtection/>
  <mergeCells count="3">
    <mergeCell ref="A1:C1"/>
    <mergeCell ref="D1:M1"/>
    <mergeCell ref="N1:V1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Panteney, Michael (FM)</dc:creator>
  <cp:keywords/>
  <dc:description/>
  <cp:lastModifiedBy>m179944</cp:lastModifiedBy>
  <cp:lastPrinted>2008-04-17T09:19:45Z</cp:lastPrinted>
  <dcterms:created xsi:type="dcterms:W3CDTF">2005-06-23T13:08:25Z</dcterms:created>
  <dcterms:modified xsi:type="dcterms:W3CDTF">2016-06-16T13:02:33Z</dcterms:modified>
  <cp:category/>
  <cp:version/>
  <cp:contentType/>
  <cp:contentStatus/>
</cp:coreProperties>
</file>