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120" windowWidth="9375" windowHeight="8670" activeTab="0"/>
  </bookViews>
  <sheets>
    <sheet name="IDB Annual Report 13-14" sheetId="1" r:id="rId1"/>
    <sheet name="Special levies forecast 14-15" sheetId="2" r:id="rId2"/>
    <sheet name="Section B" sheetId="3" r:id="rId3"/>
    <sheet name="Total summary" sheetId="4" r:id="rId4"/>
  </sheets>
  <definedNames>
    <definedName name="_xlnm.Print_Area" localSheetId="0">'IDB Annual Report 13-14'!$B$3:$C$152</definedName>
    <definedName name="_xlnm.Print_Area" localSheetId="1">'Total summary'!#REF!</definedName>
  </definedNames>
  <calcPr fullCalcOnLoad="1"/>
</workbook>
</file>

<file path=xl/comments1.xml><?xml version="1.0" encoding="utf-8"?>
<comments xmlns="http://schemas.openxmlformats.org/spreadsheetml/2006/main">
  <authors>
    <author>Flood Management</author>
  </authors>
  <commentList>
    <comment ref="C67" authorId="0">
      <text>
        <r>
          <rPr>
            <sz val="12"/>
            <rFont val="Times New Roman"/>
            <family val="1"/>
          </rPr>
          <t>Holmewood and Stilton amalgamated with Yaxley
7 January 2002</t>
        </r>
      </text>
    </comment>
    <comment ref="C130" authorId="0">
      <text>
        <r>
          <rPr>
            <sz val="12"/>
            <rFont val="Times New Roman"/>
            <family val="1"/>
          </rPr>
          <t>Amalgamation of South and West Gloucestershire IDBs</t>
        </r>
      </text>
    </comment>
    <comment ref="C149" authorId="0">
      <text>
        <r>
          <rPr>
            <sz val="12"/>
            <rFont val="Times New Roman"/>
            <family val="1"/>
          </rPr>
          <t>Romney Marshes Area IDB 
Amalgamation of: Denge and Southbrooks IDB;  Pett DB;  Romney Marsh Levels IDB;  Rother DB;  Walland Marsh IDB  as from 1 April 2001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Flood Management</author>
  </authors>
  <commentList>
    <comment ref="C67" authorId="0">
      <text>
        <r>
          <rPr>
            <sz val="12"/>
            <rFont val="Times New Roman"/>
            <family val="1"/>
          </rPr>
          <t>Holmewood and Stilton amalgamated with Yaxley
7 January 2002</t>
        </r>
      </text>
    </comment>
  </commentList>
</comments>
</file>

<file path=xl/sharedStrings.xml><?xml version="1.0" encoding="utf-8"?>
<sst xmlns="http://schemas.openxmlformats.org/spreadsheetml/2006/main" count="2871" uniqueCount="411">
  <si>
    <t>Defra
Code</t>
  </si>
  <si>
    <t>IDB</t>
  </si>
  <si>
    <t>Black Sluice IDB</t>
  </si>
  <si>
    <t>East of the Ouse, Polver and Nar IDB</t>
  </si>
  <si>
    <t>Hundred Foot Washes IDB</t>
  </si>
  <si>
    <t>Middle Level Commissioners</t>
  </si>
  <si>
    <t>Lindsey Marsh DB</t>
  </si>
  <si>
    <t>Holmewood and District DB</t>
  </si>
  <si>
    <t>Airedale DC</t>
  </si>
  <si>
    <t>Beverley and North Holderness IDB</t>
  </si>
  <si>
    <t>Black Drain DB</t>
  </si>
  <si>
    <t>Dempster IDB</t>
  </si>
  <si>
    <t>Goole and Airmyn IDB</t>
  </si>
  <si>
    <t>Goole Fields DDB</t>
  </si>
  <si>
    <t>Kyle and Upper Ouse IDB</t>
  </si>
  <si>
    <t>Ouse and Derwent IDB</t>
  </si>
  <si>
    <t>Rawcliffe DB</t>
  </si>
  <si>
    <t>Reedness and Swinefleet DB</t>
  </si>
  <si>
    <t>Rye IDB</t>
  </si>
  <si>
    <t>Selby Area IDB</t>
  </si>
  <si>
    <t>Thornton IDB</t>
  </si>
  <si>
    <t>Thorntree IDB</t>
  </si>
  <si>
    <t>Melverley IDB</t>
  </si>
  <si>
    <t>Powysland IDB</t>
  </si>
  <si>
    <t>Rea IDB</t>
  </si>
  <si>
    <t>Sow and Penk DB</t>
  </si>
  <si>
    <t>Strine IDB</t>
  </si>
  <si>
    <t>Cuckmere IDB</t>
  </si>
  <si>
    <t>Lower Medway IDB</t>
  </si>
  <si>
    <t>Pevensey Levels IDB</t>
  </si>
  <si>
    <t>River Adur</t>
  </si>
  <si>
    <t>River Arun IDB</t>
  </si>
  <si>
    <t>River Ouse (Sussex)</t>
  </si>
  <si>
    <t>River Stour (Kent) IDB</t>
  </si>
  <si>
    <t>South West Sussex IDB</t>
  </si>
  <si>
    <t>Upper Medway IDB</t>
  </si>
  <si>
    <t>Romney Marshes Area IDB</t>
  </si>
  <si>
    <t>Braunton Marsh DB</t>
  </si>
  <si>
    <t>Lower Wye IDB</t>
  </si>
  <si>
    <t>River Lugg IDB</t>
  </si>
  <si>
    <t>Total</t>
  </si>
  <si>
    <t>Lower Severn IDB(2005)</t>
  </si>
  <si>
    <t>North Level District IDB</t>
  </si>
  <si>
    <t>Date Rec'd</t>
  </si>
  <si>
    <t>Outstanding</t>
  </si>
  <si>
    <t>Contributions from the EA</t>
  </si>
  <si>
    <t>TOTAL INCOME</t>
  </si>
  <si>
    <t>INCOME</t>
  </si>
  <si>
    <t>Administration</t>
  </si>
  <si>
    <t>TOTAL EXPENDITURE</t>
  </si>
  <si>
    <t>EXPENDITURE</t>
  </si>
  <si>
    <t>Notes</t>
  </si>
  <si>
    <t xml:space="preserve"> </t>
  </si>
  <si>
    <t>A Boards Total Income</t>
  </si>
  <si>
    <t>B Boards Total Income</t>
  </si>
  <si>
    <t xml:space="preserve">C Boards Total Income </t>
  </si>
  <si>
    <t xml:space="preserve">D Boards Total Income </t>
  </si>
  <si>
    <t>E Boards Total Income</t>
  </si>
  <si>
    <t>F Boards Total Income</t>
  </si>
  <si>
    <t>H Boards Total Income</t>
  </si>
  <si>
    <t>Name of local Authority</t>
  </si>
  <si>
    <t>IDBs with income over £1,000,000</t>
  </si>
  <si>
    <t xml:space="preserve">Drainage Rates </t>
  </si>
  <si>
    <t xml:space="preserve">Contributions applied from developers/other beneficiaries </t>
  </si>
  <si>
    <t>Government Grants</t>
  </si>
  <si>
    <t>Rechargeable Works</t>
  </si>
  <si>
    <t>Interest and Investment Income</t>
  </si>
  <si>
    <t>Rents and Acknowledgements</t>
  </si>
  <si>
    <t>Other Income</t>
  </si>
  <si>
    <t>New Works and Improvement Works</t>
  </si>
  <si>
    <t>Contributions to the Environment Agency</t>
  </si>
  <si>
    <t>Drains Maintenance</t>
  </si>
  <si>
    <t>Pumping Stations, Sluices and Water Level Control Strutures</t>
  </si>
  <si>
    <t>Finance Charges</t>
  </si>
  <si>
    <t>Other Expenditure</t>
  </si>
  <si>
    <t xml:space="preserve">EXCEPTIONAL ITEMS </t>
  </si>
  <si>
    <t>Profit/(losses) arising from the disposal of fixed assets</t>
  </si>
  <si>
    <t>NET OPERATING SURPLUS/(DEFICIT) FOR THE YEAR</t>
  </si>
  <si>
    <t xml:space="preserve">Totals </t>
  </si>
  <si>
    <t>Curf and Wimblington Combined IDB</t>
  </si>
  <si>
    <t>East Suffolk IDB</t>
  </si>
  <si>
    <t>Foss IDB (2008)</t>
  </si>
  <si>
    <t>Ainsty (2008) IDB</t>
  </si>
  <si>
    <t>SPECIAL LEVIES 2010-11 FORECAST</t>
  </si>
  <si>
    <t>SSSI's</t>
  </si>
  <si>
    <t>IDB Biodiversity Action Plan actions or other biodiversity activities</t>
  </si>
  <si>
    <t>Scunthorpe and Gainsborough WLM Board</t>
  </si>
  <si>
    <t>Ouse and Humber</t>
  </si>
  <si>
    <t>HLT 1</t>
  </si>
  <si>
    <t>Asset Management</t>
  </si>
  <si>
    <t>Guidance and Best Practice</t>
  </si>
  <si>
    <t>Immediate Action</t>
  </si>
  <si>
    <t>*Questions</t>
  </si>
  <si>
    <t xml:space="preserve">Asset Management - </t>
  </si>
  <si>
    <t xml:space="preserve">What system/database does your Board use to manage the assets it is responsible for? </t>
  </si>
  <si>
    <t>A - ADIS</t>
  </si>
  <si>
    <t>B - NFCDD</t>
  </si>
  <si>
    <t>C - Paper Records</t>
  </si>
  <si>
    <t>D - Other electronic system</t>
  </si>
  <si>
    <t xml:space="preserve">Guidance and Best Practice - </t>
  </si>
  <si>
    <t>How many Board members (in total - elected and appointed) do you have on your IDB?</t>
  </si>
  <si>
    <t>Has your IDB adopted a formal Scheme of Delegation?</t>
  </si>
  <si>
    <t>Has your IDB provided training for members in the last year?</t>
  </si>
  <si>
    <t>IDB Questions*</t>
  </si>
  <si>
    <t>Has your Board continued to undertake visual inspections and update asset databases on an annual bases?</t>
  </si>
  <si>
    <t>Has your IDB adopted minimum website requirements as specified in the IDB Review Implementation Plan?</t>
  </si>
  <si>
    <t>Is your Board's website information current for 2012? (Board membership, audited accounts, programmes of works, WLMPS, etc)</t>
  </si>
  <si>
    <t>Considered?</t>
  </si>
  <si>
    <t>Implemented?</t>
  </si>
  <si>
    <t>Has your IDB adopted computerised accounting and rating systems, as specified in the IDB Review?</t>
  </si>
  <si>
    <r>
      <rPr>
        <b/>
        <sz val="10"/>
        <rFont val="Arial"/>
        <family val="2"/>
      </rPr>
      <t>HLT 1</t>
    </r>
    <r>
      <rPr>
        <sz val="10"/>
        <rFont val="Arial"/>
        <family val="2"/>
      </rPr>
      <t xml:space="preserve"> - Policy Delivery Statement -  Is an up to date statement in place and copy provided to Defra, EA, and CLG?</t>
    </r>
  </si>
  <si>
    <r>
      <rPr>
        <b/>
        <sz val="10"/>
        <rFont val="Arial"/>
        <family val="2"/>
      </rPr>
      <t>HLT 4</t>
    </r>
    <r>
      <rPr>
        <sz val="10"/>
        <rFont val="Arial"/>
        <family val="2"/>
      </rPr>
      <t xml:space="preserve"> - Biodiverisity - Has your Board published a Biodiversity Action Plan?</t>
    </r>
  </si>
  <si>
    <t>North Somerset Levels IDB*</t>
  </si>
  <si>
    <t>IDBs with income over £200,000</t>
  </si>
  <si>
    <t>IDBs with income under £200,000</t>
  </si>
  <si>
    <t>IDBs with income under £50,000</t>
  </si>
  <si>
    <t>IDBs with income under £40,000</t>
  </si>
  <si>
    <t>IDBs with income under £30,000</t>
  </si>
  <si>
    <t>IDBs with income under £25,000</t>
  </si>
  <si>
    <t>IDBs with income under £20,000</t>
  </si>
  <si>
    <t>IDBs with income under £10,000</t>
  </si>
  <si>
    <t>IDBs with income over £6,500,000</t>
  </si>
  <si>
    <t>2012/13</t>
  </si>
  <si>
    <t>Has your Board adopted Standing Orders?</t>
  </si>
  <si>
    <t>Have the Standing Orders been approved by Ministers?</t>
  </si>
  <si>
    <t>Has the Board adopted Byelaws?</t>
  </si>
  <si>
    <t>Have the Byelaws been approved by Ministers?</t>
  </si>
  <si>
    <t>Has your Board adopted Code of Conduct for Board Members?</t>
  </si>
  <si>
    <t>Has your Board adopted a Register of Member's Interests?</t>
  </si>
  <si>
    <t>Has your Board adopted Financial Regulations?</t>
  </si>
  <si>
    <t>Number</t>
  </si>
  <si>
    <t>Alconbury and Ellington</t>
  </si>
  <si>
    <t>Ancholme</t>
  </si>
  <si>
    <t>Axe Brue</t>
  </si>
  <si>
    <t>Bedfordshire and River Ivel</t>
  </si>
  <si>
    <t>Benwick</t>
  </si>
  <si>
    <t>Bluntisham</t>
  </si>
  <si>
    <t>Broads</t>
  </si>
  <si>
    <t>Buckingham and River Ouzel</t>
  </si>
  <si>
    <t>Burnt Fen</t>
  </si>
  <si>
    <t>Cawdle Fen</t>
  </si>
  <si>
    <t>Churchfield and Plawfield</t>
  </si>
  <si>
    <t>Connington &amp; Holme</t>
  </si>
  <si>
    <t>Cowick &amp; Snaith</t>
  </si>
  <si>
    <t>Danvm Drainage Commissioners</t>
  </si>
  <si>
    <t>Doncaster East</t>
  </si>
  <si>
    <t>Downham &amp; Stow Bardolph</t>
  </si>
  <si>
    <t>Earby &amp; Salterforth</t>
  </si>
  <si>
    <t>East Harling</t>
  </si>
  <si>
    <t>Haddenham Level</t>
  </si>
  <si>
    <t>Hundred of Wisbech</t>
  </si>
  <si>
    <t>Kings Lynn</t>
  </si>
  <si>
    <t>Lakenheath</t>
  </si>
  <si>
    <t>Littleport and Downham</t>
  </si>
  <si>
    <t>Manea &amp; Welney</t>
  </si>
  <si>
    <t>March &amp; Wittlesey</t>
  </si>
  <si>
    <t>March 3rd</t>
  </si>
  <si>
    <t>March 5th</t>
  </si>
  <si>
    <t>March 6th</t>
  </si>
  <si>
    <t>March East</t>
  </si>
  <si>
    <t>Middle Fen and Mere</t>
  </si>
  <si>
    <t>Mildenhall</t>
  </si>
  <si>
    <t>Muston &amp; Yedingham</t>
  </si>
  <si>
    <t>Needham &amp; Laddus</t>
  </si>
  <si>
    <t>Nightlayers</t>
  </si>
  <si>
    <t>Nordelph</t>
  </si>
  <si>
    <t>Norfolk Rivers</t>
  </si>
  <si>
    <t>North East Lindsey</t>
  </si>
  <si>
    <t>Northwold</t>
  </si>
  <si>
    <t>Old West</t>
  </si>
  <si>
    <t>Over and Willingham</t>
  </si>
  <si>
    <t>Padnal and Waterden</t>
  </si>
  <si>
    <t>Parrett</t>
  </si>
  <si>
    <t>Ramsey</t>
  </si>
  <si>
    <t>Ramsey 1st</t>
  </si>
  <si>
    <t>Ramsey Upwood &amp; Gt. Raveley</t>
  </si>
  <si>
    <t>Ransonmoor</t>
  </si>
  <si>
    <t>Sawtry</t>
  </si>
  <si>
    <t>South Holland</t>
  </si>
  <si>
    <t>Southery &amp; District</t>
  </si>
  <si>
    <t>Stoke Ferry</t>
  </si>
  <si>
    <t>Stringside</t>
  </si>
  <si>
    <t>Sutton &amp; Mepal</t>
  </si>
  <si>
    <t>Swaffham</t>
  </si>
  <si>
    <t>Swale and Ure</t>
  </si>
  <si>
    <t>Swavesey</t>
  </si>
  <si>
    <t>Trent Valley</t>
  </si>
  <si>
    <t>Axeholme &amp; North Notts</t>
  </si>
  <si>
    <t>Upper Witham</t>
  </si>
  <si>
    <t>Upwell</t>
  </si>
  <si>
    <t>Waldersey</t>
  </si>
  <si>
    <t>Warboys, Somersham and Pidley</t>
  </si>
  <si>
    <t>Waveney, Lower Yare and Lothingland</t>
  </si>
  <si>
    <t>Wellend and Deepings</t>
  </si>
  <si>
    <t>White Fen</t>
  </si>
  <si>
    <t>Whittlsey and District</t>
  </si>
  <si>
    <t>Witham 1st</t>
  </si>
  <si>
    <t>Witham 3rd</t>
  </si>
  <si>
    <t xml:space="preserve">Witham 4th </t>
  </si>
  <si>
    <t>Woodwalton</t>
  </si>
  <si>
    <t>Ainsty</t>
  </si>
  <si>
    <t>Airedale</t>
  </si>
  <si>
    <t>Beverley and North Holderness</t>
  </si>
  <si>
    <t>Black Drain</t>
  </si>
  <si>
    <t>Black Sluice</t>
  </si>
  <si>
    <t>Braunton Marsh</t>
  </si>
  <si>
    <t>Cowick and Snaith</t>
  </si>
  <si>
    <t>Cuckmere</t>
  </si>
  <si>
    <t>Curf and Wimblington Combined</t>
  </si>
  <si>
    <t xml:space="preserve">Dempster </t>
  </si>
  <si>
    <t>East Suffolk</t>
  </si>
  <si>
    <t>East of the Ouse, Polver and Nar</t>
  </si>
  <si>
    <t>Euixmoor</t>
  </si>
  <si>
    <t>Foss</t>
  </si>
  <si>
    <t>Goole Fields</t>
  </si>
  <si>
    <t>Goole &amp; Airmyn</t>
  </si>
  <si>
    <t>Holmewood and District</t>
  </si>
  <si>
    <t>Hundred Foot Washes</t>
  </si>
  <si>
    <t>Kyle and Upper Ouse</t>
  </si>
  <si>
    <t>Lindsey Marsh</t>
  </si>
  <si>
    <t>Lower Medway</t>
  </si>
  <si>
    <t>Lower Severn IDB (2005)</t>
  </si>
  <si>
    <t>Lower Wye</t>
  </si>
  <si>
    <t xml:space="preserve">Melverley </t>
  </si>
  <si>
    <t>Needum and Laddus</t>
  </si>
  <si>
    <t xml:space="preserve">North Level District </t>
  </si>
  <si>
    <t>North Somerset Levels</t>
  </si>
  <si>
    <t>Ouse and Derwent</t>
  </si>
  <si>
    <t>Pevensey Levels</t>
  </si>
  <si>
    <t>Powsyland</t>
  </si>
  <si>
    <t>Ramsey Upwood and Gt Raveley</t>
  </si>
  <si>
    <t>Rawcliffe</t>
  </si>
  <si>
    <t>Rea</t>
  </si>
  <si>
    <t>Reedness and Swinefleet</t>
  </si>
  <si>
    <t>River Arun</t>
  </si>
  <si>
    <t>River Lugg</t>
  </si>
  <si>
    <t>River Stour</t>
  </si>
  <si>
    <t>Romney Marshes</t>
  </si>
  <si>
    <t>Selby Area</t>
  </si>
  <si>
    <t>South West Sussex</t>
  </si>
  <si>
    <t>Strine</t>
  </si>
  <si>
    <t>South Holderness</t>
  </si>
  <si>
    <t>Sow and Penk</t>
  </si>
  <si>
    <t>Formed by amalgamation of Keyingham IDB, Ottringham IDB, Skeffling IDB, Thorngumbald IDB, Winestead IDB 1/4/2013</t>
  </si>
  <si>
    <t>Thorntree</t>
  </si>
  <si>
    <t>Upper Medway</t>
  </si>
  <si>
    <t>Witham 4th</t>
  </si>
  <si>
    <t>Huntingdonshire District Council</t>
  </si>
  <si>
    <t>Yes</t>
  </si>
  <si>
    <t>City of York</t>
  </si>
  <si>
    <t>East Riding of Yorkshire</t>
  </si>
  <si>
    <t>Hambleton District Council</t>
  </si>
  <si>
    <t>Ryedale District Council</t>
  </si>
  <si>
    <t>Selby District Council</t>
  </si>
  <si>
    <t>City of York Council</t>
  </si>
  <si>
    <t>Boston Borough Council</t>
  </si>
  <si>
    <t>East Lindsey District Council</t>
  </si>
  <si>
    <t>Bradford Metropolitan Council</t>
  </si>
  <si>
    <t>Craven District Council</t>
  </si>
  <si>
    <t>Leeds City Council</t>
  </si>
  <si>
    <t>North Lincolnshire Council</t>
  </si>
  <si>
    <t>West Lindsey District Council</t>
  </si>
  <si>
    <t>Doncaster Metropolitan Borough Council</t>
  </si>
  <si>
    <t>East Riding of Yorkshire Council</t>
  </si>
  <si>
    <t>Barnsley Metropolitan Borough Council</t>
  </si>
  <si>
    <t>Rotherham Metropolitan Borough Council</t>
  </si>
  <si>
    <t>Wakefield Metropolitan District Council</t>
  </si>
  <si>
    <t>Bassetlaw District Council</t>
  </si>
  <si>
    <t>Stafford Borough Council</t>
  </si>
  <si>
    <t>South Staffordshire District Council</t>
  </si>
  <si>
    <t>Bedford Borough Council</t>
  </si>
  <si>
    <t>Central Bedfordshire Council</t>
  </si>
  <si>
    <t>North Herts District Council</t>
  </si>
  <si>
    <t>South Cambs District Council</t>
  </si>
  <si>
    <t>Milton Keynes Council</t>
  </si>
  <si>
    <t>Aylesbury Vale District Council</t>
  </si>
  <si>
    <t>South Northants District Council</t>
  </si>
  <si>
    <t>Cherwell District Council</t>
  </si>
  <si>
    <t>Canterbury City Council</t>
  </si>
  <si>
    <t>Medway Council</t>
  </si>
  <si>
    <t>Tonbridge &amp; Malling Borough Council</t>
  </si>
  <si>
    <t>Swale Borough Council</t>
  </si>
  <si>
    <t>Ashford Borough Council</t>
  </si>
  <si>
    <t>Maidstone Borough Council</t>
  </si>
  <si>
    <t>Mid Sussex District Council</t>
  </si>
  <si>
    <t>Sevenoaks District Council</t>
  </si>
  <si>
    <t>Tandridge District Council</t>
  </si>
  <si>
    <t>Tunbridge Wells Borough Council</t>
  </si>
  <si>
    <t>Wealden District Council</t>
  </si>
  <si>
    <t>North East Lincolnshire Council</t>
  </si>
  <si>
    <t>Rother District Council</t>
  </si>
  <si>
    <t>Shepway District Council</t>
  </si>
  <si>
    <t>Peterborough City Council</t>
  </si>
  <si>
    <t>South Holland District Council</t>
  </si>
  <si>
    <t>South Kestevan District Council</t>
  </si>
  <si>
    <t>City of Lincoln Council</t>
  </si>
  <si>
    <t>North Kesteven District Council</t>
  </si>
  <si>
    <t>South Kesteven District Council</t>
  </si>
  <si>
    <t>Newark &amp; Sherwood District Council</t>
  </si>
  <si>
    <t>East Cambs District Council</t>
  </si>
  <si>
    <t>Forest Heath District Council</t>
  </si>
  <si>
    <t>West Norfolk Borough Council</t>
  </si>
  <si>
    <t>East Cambs, District Council</t>
  </si>
  <si>
    <t>Waterbeach Level</t>
  </si>
  <si>
    <t>Breckland District Council</t>
  </si>
  <si>
    <t>Broadland District Council</t>
  </si>
  <si>
    <t>Great Yarmouth Borough Council</t>
  </si>
  <si>
    <t>Mid-Suffolk District Council</t>
  </si>
  <si>
    <t>South Norfolk District Council</t>
  </si>
  <si>
    <t>Waveney District Council</t>
  </si>
  <si>
    <t>HLT 3</t>
  </si>
  <si>
    <t>No</t>
  </si>
  <si>
    <t>C, D</t>
  </si>
  <si>
    <t>D</t>
  </si>
  <si>
    <t>A,C, D</t>
  </si>
  <si>
    <t>A,C,D</t>
  </si>
  <si>
    <t>A, C, D</t>
  </si>
  <si>
    <t>Hereford District Council</t>
  </si>
  <si>
    <t>Monmouthshire Council</t>
  </si>
  <si>
    <t>Herefordshire Council</t>
  </si>
  <si>
    <t>A, D</t>
  </si>
  <si>
    <t>Shropshire Council</t>
  </si>
  <si>
    <t>C</t>
  </si>
  <si>
    <t>Fenland District Council</t>
  </si>
  <si>
    <t>East Cambridgeshire District Council</t>
  </si>
  <si>
    <t>South Cambridgeshire District Council</t>
  </si>
  <si>
    <t>Borough Council of King's Lynn &amp; West Norfolk</t>
  </si>
  <si>
    <t>Whitefen DDC</t>
  </si>
  <si>
    <t>Borough Council of King's Lynn &amp; Norfolk</t>
  </si>
  <si>
    <t>Ramsey 1st (Hollow)</t>
  </si>
  <si>
    <t xml:space="preserve">Ramsey 4th (Middlemoor) </t>
  </si>
  <si>
    <t>Ramsey 4th (Middlemoor)</t>
  </si>
  <si>
    <t>King's Lynn &amp; West Norfolk Borough Council</t>
  </si>
  <si>
    <t>King's Lynn and West Norfolk Borough Council</t>
  </si>
  <si>
    <t>Kings Lynn &amp; West Norfolk Borough Council</t>
  </si>
  <si>
    <t>East Cambridgeshire Borough Council</t>
  </si>
  <si>
    <t>A</t>
  </si>
  <si>
    <t>B, C, D</t>
  </si>
  <si>
    <t>Powys County Council</t>
  </si>
  <si>
    <t>Breckland Council</t>
  </si>
  <si>
    <t>Harrogate Borough Council</t>
  </si>
  <si>
    <t>Richmondshire District Council</t>
  </si>
  <si>
    <t>Bristol City Council</t>
  </si>
  <si>
    <t>South Gloucestershire Council</t>
  </si>
  <si>
    <t>Stroud District Council</t>
  </si>
  <si>
    <t>Gloucester City Council</t>
  </si>
  <si>
    <t>Forest of Dean Council</t>
  </si>
  <si>
    <t>Tewkesbury Borough Council</t>
  </si>
  <si>
    <t>Malvern Hills Council</t>
  </si>
  <si>
    <t>North Norfolk District Council</t>
  </si>
  <si>
    <t>North Norfolk Disstrict Council</t>
  </si>
  <si>
    <t>Norwich City Council</t>
  </si>
  <si>
    <t>Babergh District Council</t>
  </si>
  <si>
    <t>Ipswich Borough Council</t>
  </si>
  <si>
    <t>Mid Suffolk District Council</t>
  </si>
  <si>
    <t>Suffolk Coastal District Council</t>
  </si>
  <si>
    <t>Sedgemoor District Council</t>
  </si>
  <si>
    <t>Mendip District Council</t>
  </si>
  <si>
    <t>North Somerset Utinerary Authority</t>
  </si>
  <si>
    <t>South Somerset District Council</t>
  </si>
  <si>
    <t>Taunton Deane Borough Council</t>
  </si>
  <si>
    <t>West Somerset District Council</t>
  </si>
  <si>
    <t>North Somerset Council</t>
  </si>
  <si>
    <t>North Devon Council</t>
  </si>
  <si>
    <t>Horsham District Council</t>
  </si>
  <si>
    <t>West of Gravesend</t>
  </si>
  <si>
    <t>Dartford Borough Council</t>
  </si>
  <si>
    <t>London Borough of Bexley</t>
  </si>
  <si>
    <t>Wealdon District Council</t>
  </si>
  <si>
    <t>Lewes District Council</t>
  </si>
  <si>
    <t>Hastings Borough Council</t>
  </si>
  <si>
    <t>Eastbourne District Council</t>
  </si>
  <si>
    <t>East of Gravesend</t>
  </si>
  <si>
    <t>Gravesend BC</t>
  </si>
  <si>
    <t>Arun District Council</t>
  </si>
  <si>
    <t>Chichester District Council</t>
  </si>
  <si>
    <t>Whittlesey and District</t>
  </si>
  <si>
    <t>Feldale</t>
  </si>
  <si>
    <t>Dover District Council</t>
  </si>
  <si>
    <t>Thanet District Council</t>
  </si>
  <si>
    <t>East Yorkshire Council</t>
  </si>
  <si>
    <t>Doncaster metropolitan Council</t>
  </si>
  <si>
    <t>Rushcliffe Borough Council</t>
  </si>
  <si>
    <t>Gedling Borough Council</t>
  </si>
  <si>
    <t>Melton Borough Council</t>
  </si>
  <si>
    <t>Pendle Borough Council</t>
  </si>
  <si>
    <t>Borough Council 0f King's Lynn and West Norfolk</t>
  </si>
  <si>
    <t>B</t>
  </si>
  <si>
    <t>Borough of King's Lynn &amp; West Norfolk</t>
  </si>
  <si>
    <t>Borough Council of Kings Lynn &amp; West Norfolk</t>
  </si>
  <si>
    <t>Borough Council of Kin's Lynn &amp; West Norfolk</t>
  </si>
  <si>
    <t>Formed by amalgamation Needham Buriel and Birdbeck, and  Ladus DDC.1/04/12</t>
  </si>
  <si>
    <t>Adur District Council</t>
  </si>
  <si>
    <t>2708/2014</t>
  </si>
  <si>
    <t xml:space="preserve"> D</t>
  </si>
  <si>
    <t>IDB ANNUAL REPORT FORM 2013-14</t>
  </si>
  <si>
    <t>Special Levies  Actual</t>
  </si>
  <si>
    <t>IDB Totals 2013-2014</t>
  </si>
  <si>
    <t>*68 includes - North Somerset Levels (01/07/11-31/03/12), West Mendip IDB (01/04/11-30/06/11) and North Somerset (2005) IDB (01/04/11-30/06/11).</t>
  </si>
  <si>
    <t xml:space="preserve">Yes </t>
  </si>
  <si>
    <t>Vale of Pickering</t>
  </si>
  <si>
    <t>Formed by amalgamation of Muston &amp; Yedingham IDB, Rye IDB and Thornton IDB</t>
  </si>
  <si>
    <t>N/A</t>
  </si>
  <si>
    <t>Scarborough Borough Council</t>
  </si>
  <si>
    <t>07/14/2014</t>
  </si>
  <si>
    <t>SPECIAL LEVIES 2014-15 FORECAST</t>
  </si>
  <si>
    <t>Special Levies 2013-14 Actual</t>
  </si>
  <si>
    <t xml:space="preserve"> River Cuckmere IDB</t>
  </si>
  <si>
    <t>not provided</t>
  </si>
  <si>
    <t>*see note below</t>
  </si>
  <si>
    <t>* Asset survey implemented again in 2014/2015.  Temporary suspension due to staff changes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</si>
</sst>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£&quot;#,##0"/>
    <numFmt numFmtId="167" formatCode="&quot;£&quot;#,##0;[Red]&quot;£&quot;#,##0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£&quot;#,##0.00"/>
    <numFmt numFmtId="171" formatCode="&quot;£&quot;#,##0.00;[Red]&quot;£&quot;#,##0.00"/>
    <numFmt numFmtId="172" formatCode="[$-809]dd\ mmmm\ yyyy"/>
  </numFmts>
  <fonts count="55">
    <font>
      <sz val="10"/>
      <name val="Arial"/>
      <family val="0"/>
    </font>
    <font>
      <sz val="12"/>
      <name val="Times New Roman"/>
      <family val="1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13"/>
      <name val="Arial"/>
      <family val="2"/>
    </font>
    <font>
      <b/>
      <sz val="8"/>
      <color indexed="13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FF00"/>
      <name val="Arial"/>
      <family val="2"/>
    </font>
    <font>
      <b/>
      <sz val="8"/>
      <color rgb="FFFFFF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44" fontId="8" fillId="0" borderId="0" xfId="44" applyFont="1" applyAlignment="1">
      <alignment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35" borderId="18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/>
    </xf>
    <xf numFmtId="0" fontId="8" fillId="0" borderId="21" xfId="0" applyFont="1" applyBorder="1" applyAlignment="1">
      <alignment/>
    </xf>
    <xf numFmtId="44" fontId="7" fillId="0" borderId="15" xfId="44" applyFont="1" applyBorder="1" applyAlignment="1">
      <alignment/>
    </xf>
    <xf numFmtId="44" fontId="8" fillId="0" borderId="20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3" xfId="0" applyFont="1" applyBorder="1" applyAlignment="1">
      <alignment/>
    </xf>
    <xf numFmtId="44" fontId="8" fillId="0" borderId="20" xfId="44" applyFont="1" applyBorder="1" applyAlignment="1">
      <alignment/>
    </xf>
    <xf numFmtId="44" fontId="7" fillId="0" borderId="16" xfId="44" applyFont="1" applyBorder="1" applyAlignment="1">
      <alignment/>
    </xf>
    <xf numFmtId="44" fontId="8" fillId="0" borderId="23" xfId="0" applyNumberFormat="1" applyFont="1" applyBorder="1" applyAlignment="1">
      <alignment/>
    </xf>
    <xf numFmtId="44" fontId="8" fillId="0" borderId="21" xfId="0" applyNumberFormat="1" applyFont="1" applyBorder="1" applyAlignment="1">
      <alignment/>
    </xf>
    <xf numFmtId="44" fontId="7" fillId="0" borderId="15" xfId="44" applyFont="1" applyFill="1" applyBorder="1" applyAlignment="1">
      <alignment/>
    </xf>
    <xf numFmtId="44" fontId="7" fillId="0" borderId="16" xfId="44" applyFont="1" applyFill="1" applyBorder="1" applyAlignment="1">
      <alignment/>
    </xf>
    <xf numFmtId="44" fontId="8" fillId="0" borderId="23" xfId="44" applyFont="1" applyBorder="1" applyAlignment="1">
      <alignment/>
    </xf>
    <xf numFmtId="44" fontId="8" fillId="0" borderId="21" xfId="44" applyFont="1" applyBorder="1" applyAlignment="1">
      <alignment/>
    </xf>
    <xf numFmtId="0" fontId="8" fillId="0" borderId="24" xfId="0" applyFont="1" applyBorder="1" applyAlignment="1">
      <alignment/>
    </xf>
    <xf numFmtId="0" fontId="8" fillId="33" borderId="16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10" fillId="33" borderId="18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0" fillId="0" borderId="0" xfId="0" applyFont="1" applyAlignment="1">
      <alignment/>
    </xf>
    <xf numFmtId="0" fontId="3" fillId="33" borderId="16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0" xfId="0" applyFont="1" applyFill="1" applyBorder="1" applyAlignment="1">
      <alignment wrapText="1"/>
    </xf>
    <xf numFmtId="0" fontId="3" fillId="36" borderId="21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21" xfId="0" applyFont="1" applyFill="1" applyBorder="1" applyAlignment="1">
      <alignment wrapText="1"/>
    </xf>
    <xf numFmtId="0" fontId="3" fillId="0" borderId="28" xfId="0" applyFont="1" applyBorder="1" applyAlignment="1">
      <alignment/>
    </xf>
    <xf numFmtId="44" fontId="4" fillId="0" borderId="29" xfId="44" applyFont="1" applyBorder="1" applyAlignment="1">
      <alignment/>
    </xf>
    <xf numFmtId="44" fontId="4" fillId="0" borderId="30" xfId="44" applyFont="1" applyBorder="1" applyAlignment="1">
      <alignment/>
    </xf>
    <xf numFmtId="0" fontId="3" fillId="0" borderId="28" xfId="0" applyFont="1" applyBorder="1" applyAlignment="1">
      <alignment wrapText="1"/>
    </xf>
    <xf numFmtId="44" fontId="0" fillId="0" borderId="0" xfId="44" applyFont="1" applyBorder="1" applyAlignment="1">
      <alignment/>
    </xf>
    <xf numFmtId="44" fontId="0" fillId="0" borderId="15" xfId="44" applyFont="1" applyBorder="1" applyAlignment="1">
      <alignment/>
    </xf>
    <xf numFmtId="44" fontId="4" fillId="0" borderId="31" xfId="44" applyFont="1" applyBorder="1" applyAlignment="1">
      <alignment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wrapText="1"/>
    </xf>
    <xf numFmtId="0" fontId="3" fillId="0" borderId="32" xfId="0" applyFont="1" applyBorder="1" applyAlignment="1">
      <alignment/>
    </xf>
    <xf numFmtId="44" fontId="12" fillId="0" borderId="33" xfId="44" applyFont="1" applyBorder="1" applyAlignment="1">
      <alignment/>
    </xf>
    <xf numFmtId="44" fontId="4" fillId="0" borderId="34" xfId="44" applyFont="1" applyBorder="1" applyAlignment="1">
      <alignment/>
    </xf>
    <xf numFmtId="44" fontId="3" fillId="0" borderId="0" xfId="44" applyFont="1" applyAlignment="1">
      <alignment/>
    </xf>
    <xf numFmtId="0" fontId="4" fillId="0" borderId="0" xfId="0" applyFont="1" applyBorder="1" applyAlignment="1">
      <alignment/>
    </xf>
    <xf numFmtId="44" fontId="0" fillId="0" borderId="0" xfId="0" applyNumberFormat="1" applyFont="1" applyAlignment="1">
      <alignment/>
    </xf>
    <xf numFmtId="0" fontId="4" fillId="34" borderId="35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4" borderId="31" xfId="0" applyFont="1" applyFill="1" applyBorder="1" applyAlignment="1">
      <alignment/>
    </xf>
    <xf numFmtId="14" fontId="12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7" xfId="0" applyFont="1" applyFill="1" applyBorder="1" applyAlignment="1">
      <alignment/>
    </xf>
    <xf numFmtId="44" fontId="12" fillId="0" borderId="15" xfId="44" applyFont="1" applyBorder="1" applyAlignment="1">
      <alignment/>
    </xf>
    <xf numFmtId="44" fontId="0" fillId="0" borderId="38" xfId="44" applyFont="1" applyBorder="1" applyAlignment="1">
      <alignment/>
    </xf>
    <xf numFmtId="0" fontId="3" fillId="37" borderId="0" xfId="0" applyFont="1" applyFill="1" applyBorder="1" applyAlignment="1">
      <alignment wrapText="1"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5" xfId="0" applyFill="1" applyBorder="1" applyAlignment="1">
      <alignment/>
    </xf>
    <xf numFmtId="169" fontId="4" fillId="35" borderId="19" xfId="0" applyNumberFormat="1" applyFont="1" applyFill="1" applyBorder="1" applyAlignment="1">
      <alignment/>
    </xf>
    <xf numFmtId="169" fontId="4" fillId="35" borderId="21" xfId="0" applyNumberFormat="1" applyFont="1" applyFill="1" applyBorder="1" applyAlignment="1">
      <alignment/>
    </xf>
    <xf numFmtId="169" fontId="4" fillId="35" borderId="24" xfId="0" applyNumberFormat="1" applyFont="1" applyFill="1" applyBorder="1" applyAlignment="1">
      <alignment/>
    </xf>
    <xf numFmtId="14" fontId="12" fillId="0" borderId="39" xfId="0" applyNumberFormat="1" applyFont="1" applyBorder="1" applyAlignment="1">
      <alignment/>
    </xf>
    <xf numFmtId="44" fontId="4" fillId="0" borderId="0" xfId="44" applyFont="1" applyBorder="1" applyAlignment="1">
      <alignment/>
    </xf>
    <xf numFmtId="0" fontId="3" fillId="35" borderId="0" xfId="0" applyFont="1" applyFill="1" applyBorder="1" applyAlignment="1">
      <alignment wrapText="1"/>
    </xf>
    <xf numFmtId="44" fontId="7" fillId="0" borderId="0" xfId="44" applyFont="1" applyBorder="1" applyAlignment="1">
      <alignment/>
    </xf>
    <xf numFmtId="0" fontId="3" fillId="38" borderId="40" xfId="0" applyFont="1" applyFill="1" applyBorder="1" applyAlignment="1">
      <alignment wrapText="1"/>
    </xf>
    <xf numFmtId="44" fontId="4" fillId="0" borderId="40" xfId="44" applyFont="1" applyBorder="1" applyAlignment="1">
      <alignment/>
    </xf>
    <xf numFmtId="0" fontId="4" fillId="37" borderId="41" xfId="0" applyFont="1" applyFill="1" applyBorder="1" applyAlignment="1">
      <alignment horizontal="center"/>
    </xf>
    <xf numFmtId="0" fontId="0" fillId="37" borderId="42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3" fillId="36" borderId="18" xfId="0" applyFont="1" applyFill="1" applyBorder="1" applyAlignment="1">
      <alignment/>
    </xf>
    <xf numFmtId="0" fontId="3" fillId="36" borderId="26" xfId="0" applyFont="1" applyFill="1" applyBorder="1" applyAlignment="1">
      <alignment wrapText="1"/>
    </xf>
    <xf numFmtId="0" fontId="3" fillId="36" borderId="19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3" fillId="34" borderId="18" xfId="0" applyFont="1" applyFill="1" applyBorder="1" applyAlignment="1">
      <alignment wrapText="1"/>
    </xf>
    <xf numFmtId="0" fontId="3" fillId="34" borderId="26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4" fillId="37" borderId="46" xfId="0" applyFont="1" applyFill="1" applyBorder="1" applyAlignment="1">
      <alignment horizontal="center"/>
    </xf>
    <xf numFmtId="0" fontId="3" fillId="35" borderId="42" xfId="0" applyFont="1" applyFill="1" applyBorder="1" applyAlignment="1">
      <alignment wrapText="1"/>
    </xf>
    <xf numFmtId="0" fontId="3" fillId="38" borderId="42" xfId="0" applyFont="1" applyFill="1" applyBorder="1" applyAlignment="1">
      <alignment wrapText="1"/>
    </xf>
    <xf numFmtId="0" fontId="11" fillId="35" borderId="43" xfId="0" applyFont="1" applyFill="1" applyBorder="1" applyAlignment="1">
      <alignment wrapText="1"/>
    </xf>
    <xf numFmtId="0" fontId="11" fillId="35" borderId="45" xfId="0" applyFont="1" applyFill="1" applyBorder="1" applyAlignment="1">
      <alignment/>
    </xf>
    <xf numFmtId="0" fontId="9" fillId="37" borderId="18" xfId="0" applyFont="1" applyFill="1" applyBorder="1" applyAlignment="1">
      <alignment/>
    </xf>
    <xf numFmtId="0" fontId="10" fillId="37" borderId="19" xfId="0" applyFont="1" applyFill="1" applyBorder="1" applyAlignment="1">
      <alignment/>
    </xf>
    <xf numFmtId="44" fontId="0" fillId="0" borderId="24" xfId="0" applyNumberFormat="1" applyBorder="1" applyAlignment="1">
      <alignment/>
    </xf>
    <xf numFmtId="44" fontId="0" fillId="0" borderId="17" xfId="0" applyNumberFormat="1" applyBorder="1" applyAlignment="1">
      <alignment/>
    </xf>
    <xf numFmtId="0" fontId="0" fillId="0" borderId="0" xfId="58" applyFont="1">
      <alignment/>
      <protection/>
    </xf>
    <xf numFmtId="0" fontId="13" fillId="0" borderId="0" xfId="58" applyFont="1">
      <alignment/>
      <protection/>
    </xf>
    <xf numFmtId="0" fontId="4" fillId="39" borderId="0" xfId="0" applyFont="1" applyFill="1" applyAlignment="1">
      <alignment wrapText="1"/>
    </xf>
    <xf numFmtId="44" fontId="0" fillId="0" borderId="0" xfId="46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12" fillId="0" borderId="15" xfId="46" applyFont="1" applyFill="1" applyBorder="1" applyAlignment="1">
      <alignment/>
    </xf>
    <xf numFmtId="44" fontId="12" fillId="0" borderId="15" xfId="44" applyFont="1" applyFill="1" applyBorder="1" applyAlignment="1">
      <alignment/>
    </xf>
    <xf numFmtId="0" fontId="33" fillId="0" borderId="0" xfId="59" applyAlignment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8" applyFont="1" applyBorder="1">
      <alignment/>
      <protection/>
    </xf>
    <xf numFmtId="0" fontId="0" fillId="0" borderId="0" xfId="58" applyFont="1" applyBorder="1">
      <alignment/>
      <protection/>
    </xf>
    <xf numFmtId="0" fontId="0" fillId="19" borderId="47" xfId="0" applyFill="1" applyBorder="1" applyAlignment="1">
      <alignment/>
    </xf>
    <xf numFmtId="0" fontId="0" fillId="17" borderId="47" xfId="0" applyFill="1" applyBorder="1" applyAlignment="1">
      <alignment/>
    </xf>
    <xf numFmtId="0" fontId="0" fillId="15" borderId="48" xfId="0" applyFill="1" applyBorder="1" applyAlignment="1">
      <alignment/>
    </xf>
    <xf numFmtId="0" fontId="0" fillId="15" borderId="49" xfId="0" applyFill="1" applyBorder="1" applyAlignment="1">
      <alignment/>
    </xf>
    <xf numFmtId="0" fontId="0" fillId="40" borderId="49" xfId="0" applyFill="1" applyBorder="1" applyAlignment="1">
      <alignment/>
    </xf>
    <xf numFmtId="0" fontId="0" fillId="40" borderId="48" xfId="0" applyFill="1" applyBorder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0" fontId="4" fillId="16" borderId="0" xfId="0" applyFont="1" applyFill="1" applyAlignment="1">
      <alignment/>
    </xf>
    <xf numFmtId="0" fontId="4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4" fillId="19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19" borderId="0" xfId="0" applyFill="1" applyAlignment="1">
      <alignment/>
    </xf>
    <xf numFmtId="0" fontId="4" fillId="15" borderId="0" xfId="0" applyFont="1" applyFill="1" applyAlignment="1">
      <alignment/>
    </xf>
    <xf numFmtId="0" fontId="4" fillId="41" borderId="0" xfId="0" applyFont="1" applyFill="1" applyAlignment="1">
      <alignment/>
    </xf>
    <xf numFmtId="0" fontId="14" fillId="0" borderId="0" xfId="0" applyFont="1" applyAlignment="1">
      <alignment/>
    </xf>
    <xf numFmtId="0" fontId="0" fillId="16" borderId="49" xfId="0" applyFill="1" applyBorder="1" applyAlignment="1">
      <alignment/>
    </xf>
    <xf numFmtId="0" fontId="0" fillId="15" borderId="0" xfId="0" applyFill="1" applyBorder="1" applyAlignment="1">
      <alignment/>
    </xf>
    <xf numFmtId="0" fontId="0" fillId="40" borderId="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1" xfId="0" applyFont="1" applyBorder="1" applyAlignment="1">
      <alignment wrapText="1"/>
    </xf>
    <xf numFmtId="49" fontId="3" fillId="0" borderId="41" xfId="0" applyNumberFormat="1" applyFont="1" applyBorder="1" applyAlignment="1">
      <alignment wrapText="1"/>
    </xf>
    <xf numFmtId="0" fontId="3" fillId="0" borderId="46" xfId="0" applyFont="1" applyBorder="1" applyAlignment="1">
      <alignment/>
    </xf>
    <xf numFmtId="0" fontId="4" fillId="0" borderId="37" xfId="0" applyFont="1" applyBorder="1" applyAlignment="1">
      <alignment/>
    </xf>
    <xf numFmtId="0" fontId="0" fillId="19" borderId="40" xfId="0" applyFill="1" applyBorder="1" applyAlignment="1">
      <alignment/>
    </xf>
    <xf numFmtId="0" fontId="0" fillId="17" borderId="40" xfId="0" applyFill="1" applyBorder="1" applyAlignment="1">
      <alignment/>
    </xf>
    <xf numFmtId="0" fontId="0" fillId="16" borderId="0" xfId="0" applyFill="1" applyBorder="1" applyAlignment="1">
      <alignment/>
    </xf>
    <xf numFmtId="0" fontId="0" fillId="15" borderId="21" xfId="0" applyFill="1" applyBorder="1" applyAlignment="1">
      <alignment/>
    </xf>
    <xf numFmtId="0" fontId="0" fillId="40" borderId="21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8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44" fontId="7" fillId="0" borderId="15" xfId="44" applyFont="1" applyBorder="1" applyAlignment="1">
      <alignment wrapText="1"/>
    </xf>
    <xf numFmtId="44" fontId="8" fillId="42" borderId="20" xfId="0" applyNumberFormat="1" applyFont="1" applyFill="1" applyBorder="1" applyAlignment="1">
      <alignment/>
    </xf>
    <xf numFmtId="44" fontId="8" fillId="42" borderId="20" xfId="44" applyFont="1" applyFill="1" applyBorder="1" applyAlignment="1">
      <alignment/>
    </xf>
    <xf numFmtId="0" fontId="8" fillId="0" borderId="38" xfId="0" applyFont="1" applyBorder="1" applyAlignment="1">
      <alignment/>
    </xf>
    <xf numFmtId="44" fontId="8" fillId="42" borderId="10" xfId="0" applyNumberFormat="1" applyFont="1" applyFill="1" applyBorder="1" applyAlignment="1">
      <alignment/>
    </xf>
    <xf numFmtId="0" fontId="0" fillId="15" borderId="51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9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44" fontId="8" fillId="42" borderId="21" xfId="0" applyNumberFormat="1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44" fontId="50" fillId="0" borderId="15" xfId="44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8" fillId="0" borderId="52" xfId="0" applyFont="1" applyFill="1" applyBorder="1" applyAlignment="1">
      <alignment/>
    </xf>
    <xf numFmtId="0" fontId="8" fillId="0" borderId="52" xfId="0" applyFont="1" applyFill="1" applyBorder="1" applyAlignment="1">
      <alignment wrapText="1"/>
    </xf>
    <xf numFmtId="44" fontId="7" fillId="0" borderId="52" xfId="44" applyFont="1" applyFill="1" applyBorder="1" applyAlignment="1">
      <alignment/>
    </xf>
    <xf numFmtId="44" fontId="8" fillId="0" borderId="52" xfId="0" applyNumberFormat="1" applyFont="1" applyFill="1" applyBorder="1" applyAlignment="1">
      <alignment/>
    </xf>
    <xf numFmtId="44" fontId="52" fillId="0" borderId="20" xfId="0" applyNumberFormat="1" applyFont="1" applyFill="1" applyBorder="1" applyAlignment="1">
      <alignment/>
    </xf>
    <xf numFmtId="44" fontId="53" fillId="0" borderId="15" xfId="44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44" fontId="8" fillId="0" borderId="20" xfId="44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30" xfId="0" applyFont="1" applyFill="1" applyBorder="1" applyAlignment="1">
      <alignment/>
    </xf>
    <xf numFmtId="44" fontId="12" fillId="0" borderId="53" xfId="44" applyFont="1" applyBorder="1" applyAlignment="1">
      <alignment/>
    </xf>
    <xf numFmtId="0" fontId="8" fillId="42" borderId="12" xfId="0" applyFont="1" applyFill="1" applyBorder="1" applyAlignment="1">
      <alignment/>
    </xf>
    <xf numFmtId="0" fontId="7" fillId="42" borderId="22" xfId="0" applyFont="1" applyFill="1" applyBorder="1" applyAlignment="1">
      <alignment/>
    </xf>
    <xf numFmtId="0" fontId="8" fillId="42" borderId="23" xfId="0" applyFont="1" applyFill="1" applyBorder="1" applyAlignment="1">
      <alignment/>
    </xf>
    <xf numFmtId="0" fontId="8" fillId="42" borderId="0" xfId="0" applyFont="1" applyFill="1" applyBorder="1" applyAlignment="1">
      <alignment/>
    </xf>
    <xf numFmtId="44" fontId="7" fillId="42" borderId="15" xfId="44" applyFont="1" applyFill="1" applyBorder="1" applyAlignment="1">
      <alignment/>
    </xf>
    <xf numFmtId="0" fontId="8" fillId="42" borderId="21" xfId="0" applyFont="1" applyFill="1" applyBorder="1" applyAlignment="1">
      <alignment/>
    </xf>
    <xf numFmtId="0" fontId="7" fillId="42" borderId="0" xfId="0" applyFont="1" applyFill="1" applyBorder="1" applyAlignment="1">
      <alignment/>
    </xf>
    <xf numFmtId="0" fontId="8" fillId="42" borderId="11" xfId="0" applyFont="1" applyFill="1" applyBorder="1" applyAlignment="1">
      <alignment/>
    </xf>
    <xf numFmtId="0" fontId="7" fillId="42" borderId="16" xfId="0" applyFont="1" applyFill="1" applyBorder="1" applyAlignment="1">
      <alignment/>
    </xf>
    <xf numFmtId="0" fontId="8" fillId="42" borderId="12" xfId="0" applyFont="1" applyFill="1" applyBorder="1" applyAlignment="1">
      <alignment wrapText="1"/>
    </xf>
    <xf numFmtId="44" fontId="7" fillId="42" borderId="16" xfId="44" applyFont="1" applyFill="1" applyBorder="1" applyAlignment="1">
      <alignment/>
    </xf>
    <xf numFmtId="49" fontId="8" fillId="42" borderId="12" xfId="0" applyNumberFormat="1" applyFont="1" applyFill="1" applyBorder="1" applyAlignment="1">
      <alignment/>
    </xf>
    <xf numFmtId="0" fontId="8" fillId="42" borderId="0" xfId="0" applyFont="1" applyFill="1" applyBorder="1" applyAlignment="1">
      <alignment wrapText="1"/>
    </xf>
    <xf numFmtId="0" fontId="8" fillId="42" borderId="11" xfId="0" applyFont="1" applyFill="1" applyBorder="1" applyAlignment="1">
      <alignment wrapText="1"/>
    </xf>
    <xf numFmtId="44" fontId="8" fillId="42" borderId="23" xfId="0" applyNumberFormat="1" applyFont="1" applyFill="1" applyBorder="1" applyAlignment="1">
      <alignment/>
    </xf>
    <xf numFmtId="3" fontId="7" fillId="42" borderId="15" xfId="0" applyNumberFormat="1" applyFont="1" applyFill="1" applyBorder="1" applyAlignment="1">
      <alignment/>
    </xf>
    <xf numFmtId="3" fontId="7" fillId="42" borderId="22" xfId="0" applyNumberFormat="1" applyFont="1" applyFill="1" applyBorder="1" applyAlignment="1">
      <alignment/>
    </xf>
    <xf numFmtId="3" fontId="7" fillId="42" borderId="16" xfId="0" applyNumberFormat="1" applyFont="1" applyFill="1" applyBorder="1" applyAlignment="1">
      <alignment/>
    </xf>
    <xf numFmtId="0" fontId="7" fillId="42" borderId="15" xfId="0" applyFont="1" applyFill="1" applyBorder="1" applyAlignment="1">
      <alignment/>
    </xf>
    <xf numFmtId="44" fontId="8" fillId="42" borderId="13" xfId="0" applyNumberFormat="1" applyFont="1" applyFill="1" applyBorder="1" applyAlignment="1">
      <alignment/>
    </xf>
    <xf numFmtId="44" fontId="8" fillId="42" borderId="38" xfId="0" applyNumberFormat="1" applyFont="1" applyFill="1" applyBorder="1" applyAlignment="1">
      <alignment/>
    </xf>
    <xf numFmtId="0" fontId="0" fillId="42" borderId="0" xfId="0" applyFill="1" applyAlignment="1">
      <alignment/>
    </xf>
    <xf numFmtId="42" fontId="7" fillId="42" borderId="22" xfId="45" applyFont="1" applyFill="1" applyBorder="1" applyAlignment="1">
      <alignment/>
    </xf>
    <xf numFmtId="42" fontId="7" fillId="42" borderId="15" xfId="45" applyFont="1" applyFill="1" applyBorder="1" applyAlignment="1">
      <alignment/>
    </xf>
    <xf numFmtId="170" fontId="7" fillId="0" borderId="15" xfId="0" applyNumberFormat="1" applyFont="1" applyBorder="1" applyAlignment="1">
      <alignment/>
    </xf>
    <xf numFmtId="44" fontId="8" fillId="42" borderId="21" xfId="44" applyFont="1" applyFill="1" applyBorder="1" applyAlignment="1">
      <alignment/>
    </xf>
    <xf numFmtId="170" fontId="7" fillId="42" borderId="22" xfId="0" applyNumberFormat="1" applyFont="1" applyFill="1" applyBorder="1" applyAlignment="1">
      <alignment/>
    </xf>
    <xf numFmtId="170" fontId="7" fillId="42" borderId="15" xfId="0" applyNumberFormat="1" applyFont="1" applyFill="1" applyBorder="1" applyAlignment="1">
      <alignment/>
    </xf>
    <xf numFmtId="170" fontId="8" fillId="0" borderId="20" xfId="0" applyNumberFormat="1" applyFont="1" applyBorder="1" applyAlignment="1">
      <alignment/>
    </xf>
    <xf numFmtId="44" fontId="7" fillId="0" borderId="16" xfId="0" applyNumberFormat="1" applyFont="1" applyBorder="1" applyAlignment="1">
      <alignment/>
    </xf>
    <xf numFmtId="14" fontId="8" fillId="0" borderId="54" xfId="0" applyNumberFormat="1" applyFont="1" applyBorder="1" applyAlignment="1">
      <alignment horizontal="center"/>
    </xf>
    <xf numFmtId="14" fontId="8" fillId="0" borderId="39" xfId="0" applyNumberFormat="1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14" fontId="8" fillId="42" borderId="39" xfId="0" applyNumberFormat="1" applyFont="1" applyFill="1" applyBorder="1" applyAlignment="1">
      <alignment horizontal="center"/>
    </xf>
    <xf numFmtId="14" fontId="8" fillId="42" borderId="54" xfId="0" applyNumberFormat="1" applyFont="1" applyFill="1" applyBorder="1" applyAlignment="1">
      <alignment horizontal="center"/>
    </xf>
    <xf numFmtId="0" fontId="8" fillId="42" borderId="54" xfId="0" applyFont="1" applyFill="1" applyBorder="1" applyAlignment="1">
      <alignment horizontal="center"/>
    </xf>
    <xf numFmtId="0" fontId="8" fillId="42" borderId="55" xfId="0" applyFont="1" applyFill="1" applyBorder="1" applyAlignment="1">
      <alignment horizontal="center"/>
    </xf>
    <xf numFmtId="14" fontId="8" fillId="0" borderId="52" xfId="0" applyNumberFormat="1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14" fontId="10" fillId="0" borderId="39" xfId="0" applyNumberFormat="1" applyFont="1" applyFill="1" applyBorder="1" applyAlignment="1">
      <alignment horizontal="center"/>
    </xf>
    <xf numFmtId="14" fontId="51" fillId="0" borderId="54" xfId="0" applyNumberFormat="1" applyFont="1" applyFill="1" applyBorder="1" applyAlignment="1">
      <alignment horizontal="center"/>
    </xf>
    <xf numFmtId="0" fontId="51" fillId="0" borderId="54" xfId="0" applyFont="1" applyFill="1" applyBorder="1" applyAlignment="1">
      <alignment horizontal="center"/>
    </xf>
    <xf numFmtId="0" fontId="51" fillId="0" borderId="5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14" fontId="8" fillId="0" borderId="39" xfId="0" applyNumberFormat="1" applyFont="1" applyFill="1" applyBorder="1" applyAlignment="1">
      <alignment horizontal="center"/>
    </xf>
    <xf numFmtId="14" fontId="8" fillId="0" borderId="54" xfId="0" applyNumberFormat="1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42" borderId="39" xfId="0" applyFont="1" applyFill="1" applyBorder="1" applyAlignment="1">
      <alignment horizontal="center"/>
    </xf>
    <xf numFmtId="14" fontId="8" fillId="42" borderId="5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4" fontId="8" fillId="0" borderId="55" xfId="0" applyNumberFormat="1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33" borderId="19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0" fillId="0" borderId="0" xfId="0" applyAlignment="1">
      <alignment wrapText="1"/>
    </xf>
    <xf numFmtId="0" fontId="7" fillId="42" borderId="23" xfId="0" applyFont="1" applyFill="1" applyBorder="1" applyAlignment="1">
      <alignment wrapText="1"/>
    </xf>
    <xf numFmtId="0" fontId="7" fillId="42" borderId="21" xfId="0" applyFont="1" applyFill="1" applyBorder="1" applyAlignment="1">
      <alignment wrapText="1"/>
    </xf>
    <xf numFmtId="0" fontId="7" fillId="42" borderId="20" xfId="0" applyFont="1" applyFill="1" applyBorder="1" applyAlignment="1">
      <alignment wrapText="1"/>
    </xf>
    <xf numFmtId="0" fontId="9" fillId="0" borderId="21" xfId="0" applyFont="1" applyBorder="1" applyAlignment="1">
      <alignment wrapText="1"/>
    </xf>
    <xf numFmtId="0" fontId="7" fillId="0" borderId="52" xfId="0" applyFont="1" applyFill="1" applyBorder="1" applyAlignment="1">
      <alignment wrapText="1"/>
    </xf>
    <xf numFmtId="0" fontId="50" fillId="0" borderId="23" xfId="0" applyFont="1" applyFill="1" applyBorder="1" applyAlignment="1">
      <alignment wrapText="1"/>
    </xf>
    <xf numFmtId="0" fontId="53" fillId="0" borderId="21" xfId="0" applyFont="1" applyFill="1" applyBorder="1" applyAlignment="1">
      <alignment wrapText="1"/>
    </xf>
    <xf numFmtId="0" fontId="50" fillId="0" borderId="21" xfId="0" applyFont="1" applyFill="1" applyBorder="1" applyAlignment="1">
      <alignment wrapText="1"/>
    </xf>
    <xf numFmtId="0" fontId="50" fillId="0" borderId="20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166" fontId="7" fillId="0" borderId="21" xfId="0" applyNumberFormat="1" applyFont="1" applyFill="1" applyBorder="1" applyAlignment="1">
      <alignment wrapText="1"/>
    </xf>
    <xf numFmtId="0" fontId="9" fillId="42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9" fillId="42" borderId="21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42" borderId="10" xfId="0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9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/>
    </xf>
    <xf numFmtId="0" fontId="4" fillId="37" borderId="43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14" fontId="54" fillId="0" borderId="57" xfId="0" applyNumberFormat="1" applyFont="1" applyBorder="1" applyAlignment="1">
      <alignment/>
    </xf>
    <xf numFmtId="0" fontId="54" fillId="0" borderId="58" xfId="0" applyFont="1" applyBorder="1" applyAlignment="1">
      <alignment/>
    </xf>
    <xf numFmtId="0" fontId="54" fillId="0" borderId="59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3" sqref="D3"/>
    </sheetView>
  </sheetViews>
  <sheetFormatPr defaultColWidth="9.140625" defaultRowHeight="12.75"/>
  <cols>
    <col min="1" max="1" width="10.140625" style="45" bestFit="1" customWidth="1"/>
    <col min="2" max="2" width="6.57421875" style="45" customWidth="1"/>
    <col min="3" max="3" width="44.140625" style="2" bestFit="1" customWidth="1"/>
    <col min="4" max="4" width="15.7109375" style="45" bestFit="1" customWidth="1"/>
    <col min="5" max="5" width="15.421875" style="45" bestFit="1" customWidth="1"/>
    <col min="6" max="6" width="15.28125" style="45" bestFit="1" customWidth="1"/>
    <col min="7" max="7" width="18.00390625" style="45" customWidth="1"/>
    <col min="8" max="11" width="14.00390625" style="45" customWidth="1"/>
    <col min="12" max="12" width="14.28125" style="45" customWidth="1"/>
    <col min="13" max="13" width="17.8515625" style="45" bestFit="1" customWidth="1"/>
    <col min="14" max="14" width="15.00390625" style="45" bestFit="1" customWidth="1"/>
    <col min="15" max="15" width="14.28125" style="45" customWidth="1"/>
    <col min="16" max="16" width="15.00390625" style="45" bestFit="1" customWidth="1"/>
    <col min="17" max="17" width="15.28125" style="45" customWidth="1"/>
    <col min="18" max="22" width="15.57421875" style="45" customWidth="1"/>
    <col min="23" max="23" width="14.28125" style="45" customWidth="1"/>
    <col min="24" max="24" width="16.421875" style="45" customWidth="1"/>
    <col min="25" max="25" width="20.57421875" style="45" bestFit="1" customWidth="1"/>
    <col min="26" max="26" width="18.57421875" style="45" customWidth="1"/>
    <col min="27" max="32" width="9.140625" style="45" customWidth="1"/>
    <col min="33" max="33" width="14.00390625" style="45" bestFit="1" customWidth="1"/>
    <col min="34" max="16384" width="9.140625" style="45" customWidth="1"/>
  </cols>
  <sheetData>
    <row r="1" spans="1:27" ht="12.75">
      <c r="A1" s="327" t="s">
        <v>395</v>
      </c>
      <c r="B1" s="328"/>
      <c r="C1" s="329"/>
      <c r="D1" s="324" t="s">
        <v>47</v>
      </c>
      <c r="E1" s="325"/>
      <c r="F1" s="325"/>
      <c r="G1" s="325"/>
      <c r="H1" s="325"/>
      <c r="I1" s="325"/>
      <c r="J1" s="325"/>
      <c r="K1" s="325"/>
      <c r="L1" s="325"/>
      <c r="M1" s="326"/>
      <c r="N1" s="324" t="s">
        <v>50</v>
      </c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100" t="s">
        <v>75</v>
      </c>
      <c r="Z1" s="101"/>
      <c r="AA1" s="102"/>
    </row>
    <row r="2" spans="1:33" ht="89.25">
      <c r="A2" s="46" t="s">
        <v>43</v>
      </c>
      <c r="B2" s="47" t="s">
        <v>130</v>
      </c>
      <c r="C2" s="48" t="s">
        <v>1</v>
      </c>
      <c r="D2" s="49" t="s">
        <v>62</v>
      </c>
      <c r="E2" s="50" t="s">
        <v>406</v>
      </c>
      <c r="F2" s="50" t="s">
        <v>45</v>
      </c>
      <c r="G2" s="50" t="s">
        <v>63</v>
      </c>
      <c r="H2" s="50" t="s">
        <v>64</v>
      </c>
      <c r="I2" s="50" t="s">
        <v>65</v>
      </c>
      <c r="J2" s="50" t="s">
        <v>66</v>
      </c>
      <c r="K2" s="50" t="s">
        <v>67</v>
      </c>
      <c r="L2" s="50" t="s">
        <v>68</v>
      </c>
      <c r="M2" s="51" t="s">
        <v>46</v>
      </c>
      <c r="N2" s="52" t="s">
        <v>69</v>
      </c>
      <c r="O2" s="53" t="s">
        <v>70</v>
      </c>
      <c r="P2" s="53" t="s">
        <v>71</v>
      </c>
      <c r="Q2" s="53" t="s">
        <v>72</v>
      </c>
      <c r="R2" s="53" t="s">
        <v>48</v>
      </c>
      <c r="S2" s="53" t="s">
        <v>65</v>
      </c>
      <c r="T2" s="53" t="s">
        <v>73</v>
      </c>
      <c r="U2" s="53" t="s">
        <v>84</v>
      </c>
      <c r="V2" s="53" t="s">
        <v>85</v>
      </c>
      <c r="W2" s="53" t="s">
        <v>74</v>
      </c>
      <c r="X2" s="54" t="s">
        <v>49</v>
      </c>
      <c r="Y2" s="96" t="s">
        <v>76</v>
      </c>
      <c r="Z2" s="98" t="s">
        <v>77</v>
      </c>
      <c r="AA2" s="81" t="s">
        <v>51</v>
      </c>
      <c r="AB2" s="127"/>
      <c r="AG2" s="1"/>
    </row>
    <row r="3" spans="1:33" ht="12.75">
      <c r="A3" s="73">
        <v>41855</v>
      </c>
      <c r="B3" s="76">
        <v>1</v>
      </c>
      <c r="C3" s="55" t="s">
        <v>82</v>
      </c>
      <c r="D3" s="79">
        <v>58150</v>
      </c>
      <c r="E3" s="59">
        <v>282850</v>
      </c>
      <c r="F3" s="59">
        <v>27966</v>
      </c>
      <c r="G3" s="59"/>
      <c r="H3" s="59"/>
      <c r="I3" s="59">
        <v>5100</v>
      </c>
      <c r="J3" s="59">
        <v>1765</v>
      </c>
      <c r="K3" s="59">
        <v>8400</v>
      </c>
      <c r="L3" s="59">
        <v>5214</v>
      </c>
      <c r="M3" s="56">
        <f>SUM(D3:L3)</f>
        <v>389445</v>
      </c>
      <c r="N3" s="60"/>
      <c r="O3" s="59">
        <v>43272</v>
      </c>
      <c r="P3" s="59">
        <v>245571</v>
      </c>
      <c r="Q3" s="59">
        <v>7304</v>
      </c>
      <c r="R3" s="59">
        <v>86046</v>
      </c>
      <c r="S3" s="59">
        <v>5100</v>
      </c>
      <c r="T3" s="59"/>
      <c r="U3" s="59"/>
      <c r="V3" s="59">
        <v>615</v>
      </c>
      <c r="W3" s="59">
        <v>2994</v>
      </c>
      <c r="X3" s="56">
        <f>SUM(N3:W3)</f>
        <v>390902</v>
      </c>
      <c r="Y3" s="95"/>
      <c r="Z3" s="99">
        <f aca="true" t="shared" si="0" ref="Z3:Z47">M3-X3+Y3</f>
        <v>-1457</v>
      </c>
      <c r="AG3" s="57"/>
    </row>
    <row r="4" spans="1:33" ht="12.75">
      <c r="A4" s="73">
        <v>41855</v>
      </c>
      <c r="B4" s="76">
        <v>2</v>
      </c>
      <c r="C4" s="55" t="s">
        <v>8</v>
      </c>
      <c r="D4" s="59">
        <v>1830</v>
      </c>
      <c r="E4" s="183">
        <v>18881</v>
      </c>
      <c r="F4" s="59">
        <v>2254</v>
      </c>
      <c r="G4" s="59"/>
      <c r="H4" s="59"/>
      <c r="I4" s="59"/>
      <c r="J4" s="59">
        <v>45</v>
      </c>
      <c r="K4" s="59"/>
      <c r="L4" s="59"/>
      <c r="M4" s="56">
        <f>SUM(D4:L4)</f>
        <v>23010</v>
      </c>
      <c r="N4" s="60"/>
      <c r="O4" s="59">
        <v>3532</v>
      </c>
      <c r="P4" s="59">
        <v>8177</v>
      </c>
      <c r="Q4" s="59"/>
      <c r="R4" s="59">
        <v>6879</v>
      </c>
      <c r="S4" s="59"/>
      <c r="T4" s="59"/>
      <c r="U4" s="59"/>
      <c r="V4" s="59"/>
      <c r="W4" s="59"/>
      <c r="X4" s="56">
        <f aca="true" t="shared" si="1" ref="X4:X58">SUM(N4:W4)</f>
        <v>18588</v>
      </c>
      <c r="Y4" s="95"/>
      <c r="Z4" s="99">
        <f t="shared" si="0"/>
        <v>4422</v>
      </c>
      <c r="AG4" s="57"/>
    </row>
    <row r="5" spans="1:33" ht="12.75">
      <c r="A5" s="73">
        <v>41858</v>
      </c>
      <c r="B5" s="76">
        <v>3</v>
      </c>
      <c r="C5" s="55" t="s">
        <v>131</v>
      </c>
      <c r="D5" s="79">
        <v>11729</v>
      </c>
      <c r="E5" s="59">
        <v>58353</v>
      </c>
      <c r="F5" s="59">
        <v>20030</v>
      </c>
      <c r="G5" s="59"/>
      <c r="H5" s="59">
        <v>24004</v>
      </c>
      <c r="I5" s="59"/>
      <c r="J5" s="59">
        <v>277</v>
      </c>
      <c r="K5" s="59"/>
      <c r="L5" s="59">
        <v>550</v>
      </c>
      <c r="M5" s="56">
        <f aca="true" t="shared" si="2" ref="M5:M68">SUM(D5:L5)</f>
        <v>114943</v>
      </c>
      <c r="N5" s="60"/>
      <c r="O5" s="59">
        <v>14590</v>
      </c>
      <c r="P5" s="59">
        <v>68412</v>
      </c>
      <c r="Q5" s="59">
        <v>24004</v>
      </c>
      <c r="R5" s="59">
        <v>5483</v>
      </c>
      <c r="S5" s="59"/>
      <c r="T5" s="59"/>
      <c r="U5" s="59"/>
      <c r="V5" s="59"/>
      <c r="W5" s="59"/>
      <c r="X5" s="56">
        <f t="shared" si="1"/>
        <v>112489</v>
      </c>
      <c r="Y5" s="95"/>
      <c r="Z5" s="99">
        <f t="shared" si="0"/>
        <v>2454</v>
      </c>
      <c r="AG5" s="57"/>
    </row>
    <row r="6" spans="1:33" ht="12.75">
      <c r="A6" s="73">
        <v>41851</v>
      </c>
      <c r="B6" s="76">
        <v>4</v>
      </c>
      <c r="C6" s="55" t="s">
        <v>132</v>
      </c>
      <c r="D6" s="79">
        <v>317667</v>
      </c>
      <c r="E6" s="59">
        <v>203194</v>
      </c>
      <c r="F6" s="59">
        <v>59862</v>
      </c>
      <c r="G6" s="59"/>
      <c r="H6" s="59">
        <v>567</v>
      </c>
      <c r="I6" s="59">
        <v>18969</v>
      </c>
      <c r="J6" s="59">
        <v>20</v>
      </c>
      <c r="K6" s="59">
        <v>1</v>
      </c>
      <c r="L6" s="59">
        <v>7576</v>
      </c>
      <c r="M6" s="56">
        <f t="shared" si="2"/>
        <v>607856</v>
      </c>
      <c r="N6" s="60">
        <v>5822</v>
      </c>
      <c r="O6" s="59">
        <v>95976</v>
      </c>
      <c r="P6" s="59">
        <v>231084</v>
      </c>
      <c r="Q6" s="59">
        <v>135355</v>
      </c>
      <c r="R6" s="59">
        <v>58347</v>
      </c>
      <c r="S6" s="59">
        <v>1146</v>
      </c>
      <c r="T6" s="59">
        <v>92124</v>
      </c>
      <c r="U6" s="59"/>
      <c r="V6" s="59">
        <v>3286</v>
      </c>
      <c r="W6" s="59">
        <v>6081</v>
      </c>
      <c r="X6" s="56">
        <f t="shared" si="1"/>
        <v>629221</v>
      </c>
      <c r="Y6" s="95"/>
      <c r="Z6" s="99">
        <f t="shared" si="0"/>
        <v>-21365</v>
      </c>
      <c r="AG6" s="57"/>
    </row>
    <row r="7" spans="1:33" ht="12.75">
      <c r="A7" s="73">
        <v>41901</v>
      </c>
      <c r="B7" s="76">
        <v>5</v>
      </c>
      <c r="C7" s="55" t="s">
        <v>133</v>
      </c>
      <c r="D7" s="79">
        <v>221787</v>
      </c>
      <c r="E7" s="59">
        <v>663337</v>
      </c>
      <c r="F7" s="59"/>
      <c r="G7" s="59">
        <v>8335</v>
      </c>
      <c r="H7" s="59">
        <v>402990</v>
      </c>
      <c r="I7" s="59">
        <v>3039</v>
      </c>
      <c r="J7" s="59">
        <v>12727</v>
      </c>
      <c r="K7" s="59">
        <v>17200</v>
      </c>
      <c r="L7" s="59">
        <v>30674</v>
      </c>
      <c r="M7" s="56">
        <f t="shared" si="2"/>
        <v>1360089</v>
      </c>
      <c r="N7" s="60">
        <v>227149</v>
      </c>
      <c r="O7" s="59">
        <v>242484</v>
      </c>
      <c r="P7" s="59">
        <v>261633</v>
      </c>
      <c r="Q7" s="59">
        <v>1415</v>
      </c>
      <c r="R7" s="59">
        <v>234373</v>
      </c>
      <c r="S7" s="59">
        <v>2735</v>
      </c>
      <c r="T7" s="59">
        <v>978</v>
      </c>
      <c r="U7" s="59">
        <v>388182</v>
      </c>
      <c r="V7" s="59"/>
      <c r="W7" s="59"/>
      <c r="X7" s="56">
        <f t="shared" si="1"/>
        <v>1358949</v>
      </c>
      <c r="Y7" s="95"/>
      <c r="Z7" s="99">
        <f t="shared" si="0"/>
        <v>1140</v>
      </c>
      <c r="AG7" s="57"/>
    </row>
    <row r="8" spans="1:33" ht="12.75">
      <c r="A8" s="73">
        <v>41871</v>
      </c>
      <c r="B8" s="76">
        <v>6</v>
      </c>
      <c r="C8" s="55" t="s">
        <v>187</v>
      </c>
      <c r="D8" s="79">
        <v>402393</v>
      </c>
      <c r="E8" s="59">
        <v>669700</v>
      </c>
      <c r="F8" s="59"/>
      <c r="G8" s="59"/>
      <c r="H8" s="59">
        <v>90087</v>
      </c>
      <c r="I8" s="59"/>
      <c r="J8" s="59">
        <v>16139</v>
      </c>
      <c r="K8" s="59">
        <v>3300</v>
      </c>
      <c r="L8" s="59">
        <v>2272</v>
      </c>
      <c r="M8" s="56">
        <f>SUM(D8:L8)</f>
        <v>1183891</v>
      </c>
      <c r="N8" s="60">
        <v>324659</v>
      </c>
      <c r="O8" s="59">
        <v>60619</v>
      </c>
      <c r="P8" s="59">
        <v>329819</v>
      </c>
      <c r="Q8" s="59">
        <v>202368</v>
      </c>
      <c r="R8" s="59">
        <v>213456</v>
      </c>
      <c r="S8" s="59"/>
      <c r="T8" s="59">
        <v>9839</v>
      </c>
      <c r="U8" s="59"/>
      <c r="V8" s="59">
        <v>199</v>
      </c>
      <c r="W8" s="59"/>
      <c r="X8" s="56">
        <f>SUM(N8:W8)</f>
        <v>1140959</v>
      </c>
      <c r="Y8" s="95"/>
      <c r="Z8" s="99">
        <f t="shared" si="0"/>
        <v>42932</v>
      </c>
      <c r="AG8" s="57"/>
    </row>
    <row r="9" spans="1:33" ht="12.75">
      <c r="A9" s="73">
        <v>41858</v>
      </c>
      <c r="B9" s="76">
        <v>7</v>
      </c>
      <c r="C9" s="55" t="s">
        <v>134</v>
      </c>
      <c r="D9" s="79">
        <v>67561</v>
      </c>
      <c r="E9" s="59">
        <v>823122</v>
      </c>
      <c r="F9" s="59">
        <v>148133</v>
      </c>
      <c r="G9" s="59">
        <v>487684</v>
      </c>
      <c r="H9" s="59">
        <v>147483</v>
      </c>
      <c r="I9" s="59"/>
      <c r="J9" s="59">
        <v>13400</v>
      </c>
      <c r="K9" s="59"/>
      <c r="L9" s="59">
        <v>2550</v>
      </c>
      <c r="M9" s="56">
        <f t="shared" si="2"/>
        <v>1689933</v>
      </c>
      <c r="N9" s="60">
        <v>86015</v>
      </c>
      <c r="O9" s="59">
        <v>128714</v>
      </c>
      <c r="P9" s="59">
        <v>509247</v>
      </c>
      <c r="Q9" s="59">
        <v>124650</v>
      </c>
      <c r="R9" s="59">
        <v>193025</v>
      </c>
      <c r="S9" s="59"/>
      <c r="T9" s="59">
        <v>6714</v>
      </c>
      <c r="U9" s="59"/>
      <c r="V9" s="59">
        <v>1817</v>
      </c>
      <c r="W9" s="59">
        <v>79705</v>
      </c>
      <c r="X9" s="56">
        <f t="shared" si="1"/>
        <v>1129887</v>
      </c>
      <c r="Y9" s="95"/>
      <c r="Z9" s="99">
        <f t="shared" si="0"/>
        <v>560046</v>
      </c>
      <c r="AG9" s="57"/>
    </row>
    <row r="10" spans="1:33" ht="12.75">
      <c r="A10" s="73">
        <v>41878</v>
      </c>
      <c r="B10" s="76">
        <v>8</v>
      </c>
      <c r="C10" s="55" t="s">
        <v>135</v>
      </c>
      <c r="D10" s="79">
        <v>61471</v>
      </c>
      <c r="E10" s="59">
        <v>27893</v>
      </c>
      <c r="F10" s="59">
        <v>395</v>
      </c>
      <c r="G10" s="59"/>
      <c r="H10" s="59">
        <v>495</v>
      </c>
      <c r="I10" s="59"/>
      <c r="J10" s="59">
        <v>177</v>
      </c>
      <c r="K10" s="59">
        <v>1000</v>
      </c>
      <c r="L10" s="59"/>
      <c r="M10" s="56">
        <f t="shared" si="2"/>
        <v>91431</v>
      </c>
      <c r="N10" s="60">
        <v>1100</v>
      </c>
      <c r="O10" s="59">
        <v>7233</v>
      </c>
      <c r="P10" s="59">
        <v>42420</v>
      </c>
      <c r="Q10" s="59">
        <v>21961</v>
      </c>
      <c r="R10" s="59">
        <v>9189</v>
      </c>
      <c r="S10" s="59"/>
      <c r="T10" s="59">
        <v>9501</v>
      </c>
      <c r="U10" s="59"/>
      <c r="V10" s="59">
        <v>543</v>
      </c>
      <c r="W10" s="59">
        <v>169</v>
      </c>
      <c r="X10" s="56">
        <f t="shared" si="1"/>
        <v>92116</v>
      </c>
      <c r="Y10" s="95"/>
      <c r="Z10" s="99">
        <f t="shared" si="0"/>
        <v>-685</v>
      </c>
      <c r="AG10" s="57"/>
    </row>
    <row r="11" spans="1:33" ht="12.75">
      <c r="A11" s="73">
        <v>41855</v>
      </c>
      <c r="B11" s="76">
        <v>9</v>
      </c>
      <c r="C11" s="55" t="s">
        <v>9</v>
      </c>
      <c r="D11" s="79">
        <v>200230</v>
      </c>
      <c r="E11" s="59">
        <v>296934</v>
      </c>
      <c r="F11" s="59">
        <v>42662</v>
      </c>
      <c r="G11" s="59"/>
      <c r="H11" s="59">
        <v>5732</v>
      </c>
      <c r="I11" s="59">
        <v>4876</v>
      </c>
      <c r="J11" s="59">
        <v>2116</v>
      </c>
      <c r="K11" s="59"/>
      <c r="L11" s="59">
        <v>1245</v>
      </c>
      <c r="M11" s="56">
        <f t="shared" si="2"/>
        <v>553795</v>
      </c>
      <c r="N11" s="60">
        <v>11576</v>
      </c>
      <c r="O11" s="59">
        <v>208397</v>
      </c>
      <c r="P11" s="59">
        <v>283170</v>
      </c>
      <c r="Q11" s="59">
        <v>5396</v>
      </c>
      <c r="R11" s="59">
        <v>74379</v>
      </c>
      <c r="S11" s="59">
        <v>4876</v>
      </c>
      <c r="T11" s="59"/>
      <c r="U11" s="59"/>
      <c r="V11" s="59">
        <v>710</v>
      </c>
      <c r="W11" s="59"/>
      <c r="X11" s="56">
        <f t="shared" si="1"/>
        <v>588504</v>
      </c>
      <c r="Y11" s="95"/>
      <c r="Z11" s="99">
        <f t="shared" si="0"/>
        <v>-34709</v>
      </c>
      <c r="AG11" s="57"/>
    </row>
    <row r="12" spans="1:33" ht="12.75">
      <c r="A12" s="73">
        <v>41851</v>
      </c>
      <c r="B12" s="76">
        <v>10</v>
      </c>
      <c r="C12" s="55" t="s">
        <v>10</v>
      </c>
      <c r="D12" s="79">
        <v>12195</v>
      </c>
      <c r="E12" s="59">
        <v>44855</v>
      </c>
      <c r="F12" s="59"/>
      <c r="G12" s="59"/>
      <c r="H12" s="59"/>
      <c r="I12" s="59">
        <v>10938</v>
      </c>
      <c r="J12" s="59">
        <v>303</v>
      </c>
      <c r="K12" s="59">
        <v>494</v>
      </c>
      <c r="L12" s="59">
        <v>4669</v>
      </c>
      <c r="M12" s="56">
        <f t="shared" si="2"/>
        <v>73454</v>
      </c>
      <c r="N12" s="60"/>
      <c r="O12" s="59">
        <v>6859</v>
      </c>
      <c r="P12" s="59">
        <v>21081</v>
      </c>
      <c r="Q12" s="59">
        <v>13247</v>
      </c>
      <c r="R12" s="59">
        <v>16428</v>
      </c>
      <c r="S12" s="59"/>
      <c r="T12" s="59">
        <v>24925</v>
      </c>
      <c r="U12" s="59"/>
      <c r="V12" s="59">
        <v>1426</v>
      </c>
      <c r="W12" s="59">
        <v>1100</v>
      </c>
      <c r="X12" s="56">
        <f t="shared" si="1"/>
        <v>85066</v>
      </c>
      <c r="Y12" s="95"/>
      <c r="Z12" s="99">
        <f t="shared" si="0"/>
        <v>-11612</v>
      </c>
      <c r="AG12" s="57"/>
    </row>
    <row r="13" spans="1:33" ht="12.75">
      <c r="A13" s="73">
        <v>41828</v>
      </c>
      <c r="B13" s="76">
        <v>11</v>
      </c>
      <c r="C13" s="55" t="s">
        <v>2</v>
      </c>
      <c r="D13" s="79">
        <v>1011213</v>
      </c>
      <c r="E13" s="59">
        <v>959225</v>
      </c>
      <c r="F13" s="59">
        <v>238032</v>
      </c>
      <c r="G13" s="59">
        <v>5000</v>
      </c>
      <c r="H13" s="59"/>
      <c r="I13" s="59">
        <v>271771</v>
      </c>
      <c r="J13" s="59">
        <v>4340</v>
      </c>
      <c r="K13" s="59">
        <v>8188</v>
      </c>
      <c r="L13" s="59">
        <v>13865</v>
      </c>
      <c r="M13" s="56">
        <f t="shared" si="2"/>
        <v>2511634</v>
      </c>
      <c r="N13" s="60">
        <v>535884</v>
      </c>
      <c r="O13" s="59">
        <v>276552</v>
      </c>
      <c r="P13" s="59">
        <v>827301</v>
      </c>
      <c r="Q13" s="59">
        <v>370893</v>
      </c>
      <c r="R13" s="59">
        <v>258239</v>
      </c>
      <c r="S13" s="59">
        <v>196398</v>
      </c>
      <c r="T13" s="59"/>
      <c r="U13" s="59"/>
      <c r="V13" s="59">
        <v>15612</v>
      </c>
      <c r="W13" s="59"/>
      <c r="X13" s="56">
        <f t="shared" si="1"/>
        <v>2480879</v>
      </c>
      <c r="Y13" s="95"/>
      <c r="Z13" s="99">
        <f t="shared" si="0"/>
        <v>30755</v>
      </c>
      <c r="AG13" s="57"/>
    </row>
    <row r="14" spans="1:33" ht="12.75">
      <c r="A14" s="73">
        <v>41878</v>
      </c>
      <c r="B14" s="76">
        <v>12</v>
      </c>
      <c r="C14" s="55" t="s">
        <v>136</v>
      </c>
      <c r="D14" s="79">
        <v>6580</v>
      </c>
      <c r="E14" s="59">
        <v>9733</v>
      </c>
      <c r="F14" s="59">
        <v>1031</v>
      </c>
      <c r="G14" s="59"/>
      <c r="H14" s="59"/>
      <c r="I14" s="59"/>
      <c r="J14" s="59">
        <v>61</v>
      </c>
      <c r="K14" s="59"/>
      <c r="L14" s="59">
        <v>3075</v>
      </c>
      <c r="M14" s="56">
        <f t="shared" si="2"/>
        <v>20480</v>
      </c>
      <c r="N14" s="60"/>
      <c r="O14" s="59">
        <v>1629</v>
      </c>
      <c r="P14" s="59">
        <v>3213</v>
      </c>
      <c r="Q14" s="59">
        <v>4113</v>
      </c>
      <c r="R14" s="59">
        <v>5967</v>
      </c>
      <c r="S14" s="59"/>
      <c r="T14" s="59"/>
      <c r="U14" s="59"/>
      <c r="V14" s="59">
        <v>408</v>
      </c>
      <c r="W14" s="59">
        <v>175</v>
      </c>
      <c r="X14" s="56">
        <f t="shared" si="1"/>
        <v>15505</v>
      </c>
      <c r="Y14" s="95"/>
      <c r="Z14" s="99">
        <f t="shared" si="0"/>
        <v>4975</v>
      </c>
      <c r="AG14" s="57"/>
    </row>
    <row r="15" spans="1:33" ht="12.75">
      <c r="A15" s="73">
        <v>41881</v>
      </c>
      <c r="B15" s="76">
        <v>13</v>
      </c>
      <c r="C15" s="55" t="s">
        <v>37</v>
      </c>
      <c r="D15" s="79">
        <v>4077</v>
      </c>
      <c r="E15" s="59">
        <v>3056</v>
      </c>
      <c r="F15" s="59"/>
      <c r="G15" s="59"/>
      <c r="H15" s="59"/>
      <c r="I15" s="59"/>
      <c r="J15" s="59">
        <v>9</v>
      </c>
      <c r="K15" s="59"/>
      <c r="L15" s="59">
        <v>2181</v>
      </c>
      <c r="M15" s="56">
        <f t="shared" si="2"/>
        <v>9323</v>
      </c>
      <c r="N15" s="60"/>
      <c r="O15" s="59"/>
      <c r="P15" s="59">
        <v>3323</v>
      </c>
      <c r="Q15" s="59"/>
      <c r="R15" s="59">
        <v>5110</v>
      </c>
      <c r="S15" s="59"/>
      <c r="T15" s="59"/>
      <c r="U15" s="59"/>
      <c r="V15" s="59"/>
      <c r="W15" s="59"/>
      <c r="X15" s="56">
        <f t="shared" si="1"/>
        <v>8433</v>
      </c>
      <c r="Y15" s="95"/>
      <c r="Z15" s="99">
        <f t="shared" si="0"/>
        <v>890</v>
      </c>
      <c r="AG15" s="57"/>
    </row>
    <row r="16" spans="1:33" ht="12.75">
      <c r="A16" s="73">
        <v>41879</v>
      </c>
      <c r="B16" s="76">
        <v>14</v>
      </c>
      <c r="C16" s="55" t="s">
        <v>137</v>
      </c>
      <c r="D16" s="79">
        <v>253589</v>
      </c>
      <c r="E16" s="59">
        <v>583779</v>
      </c>
      <c r="F16" s="59">
        <v>194492</v>
      </c>
      <c r="G16" s="59"/>
      <c r="H16" s="59">
        <v>242016</v>
      </c>
      <c r="I16" s="59">
        <v>39613</v>
      </c>
      <c r="J16" s="59">
        <v>5128</v>
      </c>
      <c r="K16" s="59">
        <v>1936</v>
      </c>
      <c r="L16" s="59">
        <v>91221</v>
      </c>
      <c r="M16" s="56">
        <f t="shared" si="2"/>
        <v>1411774</v>
      </c>
      <c r="N16" s="60">
        <v>275606</v>
      </c>
      <c r="O16" s="59">
        <v>133523</v>
      </c>
      <c r="P16" s="59">
        <v>244730</v>
      </c>
      <c r="Q16" s="59">
        <v>358477</v>
      </c>
      <c r="R16" s="59">
        <v>19777</v>
      </c>
      <c r="S16" s="59">
        <v>38385</v>
      </c>
      <c r="T16" s="59">
        <v>3486</v>
      </c>
      <c r="U16" s="59">
        <v>130112</v>
      </c>
      <c r="V16" s="59">
        <v>4661</v>
      </c>
      <c r="W16" s="59"/>
      <c r="X16" s="56">
        <f>SUM(N16:W16)</f>
        <v>1208757</v>
      </c>
      <c r="Y16" s="95"/>
      <c r="Z16" s="99">
        <f t="shared" si="0"/>
        <v>203017</v>
      </c>
      <c r="AG16" s="57"/>
    </row>
    <row r="17" spans="1:33" ht="12.75">
      <c r="A17" s="73">
        <v>41858</v>
      </c>
      <c r="B17" s="76">
        <v>15</v>
      </c>
      <c r="C17" s="55" t="s">
        <v>138</v>
      </c>
      <c r="D17" s="79">
        <v>56282</v>
      </c>
      <c r="E17" s="59">
        <v>560952</v>
      </c>
      <c r="F17" s="59">
        <v>143575</v>
      </c>
      <c r="G17" s="59">
        <v>2639</v>
      </c>
      <c r="H17" s="59">
        <v>80482</v>
      </c>
      <c r="I17" s="59"/>
      <c r="J17" s="59">
        <v>8854</v>
      </c>
      <c r="K17" s="59"/>
      <c r="L17" s="59">
        <v>33511</v>
      </c>
      <c r="M17" s="56">
        <f t="shared" si="2"/>
        <v>886295</v>
      </c>
      <c r="N17" s="60">
        <v>90323</v>
      </c>
      <c r="O17" s="59">
        <v>99198</v>
      </c>
      <c r="P17" s="59">
        <v>428624</v>
      </c>
      <c r="Q17" s="59">
        <v>33389</v>
      </c>
      <c r="R17" s="59">
        <v>131498</v>
      </c>
      <c r="S17" s="59"/>
      <c r="T17" s="59"/>
      <c r="U17" s="59"/>
      <c r="V17" s="59">
        <v>1185</v>
      </c>
      <c r="W17" s="59">
        <v>7335</v>
      </c>
      <c r="X17" s="56">
        <f t="shared" si="1"/>
        <v>791552</v>
      </c>
      <c r="Y17" s="95"/>
      <c r="Z17" s="99">
        <f t="shared" si="0"/>
        <v>94743</v>
      </c>
      <c r="AA17" s="97"/>
      <c r="AG17" s="57"/>
    </row>
    <row r="18" spans="1:33" ht="12.75">
      <c r="A18" s="73">
        <v>41880</v>
      </c>
      <c r="B18" s="76">
        <v>16</v>
      </c>
      <c r="C18" s="55" t="s">
        <v>139</v>
      </c>
      <c r="D18" s="79">
        <v>262778</v>
      </c>
      <c r="E18" s="59">
        <v>42275</v>
      </c>
      <c r="F18" s="59"/>
      <c r="G18" s="59">
        <v>746</v>
      </c>
      <c r="H18" s="59">
        <v>79000</v>
      </c>
      <c r="I18" s="59">
        <v>70790</v>
      </c>
      <c r="J18" s="59">
        <v>2125</v>
      </c>
      <c r="K18" s="59">
        <v>26</v>
      </c>
      <c r="L18" s="59">
        <v>36333</v>
      </c>
      <c r="M18" s="56">
        <f t="shared" si="2"/>
        <v>494073</v>
      </c>
      <c r="N18" s="60"/>
      <c r="O18" s="59">
        <v>68340</v>
      </c>
      <c r="P18" s="59">
        <v>96849</v>
      </c>
      <c r="Q18" s="59">
        <v>94277</v>
      </c>
      <c r="R18" s="59">
        <v>21488</v>
      </c>
      <c r="S18" s="59">
        <v>13533</v>
      </c>
      <c r="T18" s="59">
        <v>15253</v>
      </c>
      <c r="U18" s="59"/>
      <c r="V18" s="59"/>
      <c r="W18" s="59"/>
      <c r="X18" s="56">
        <f t="shared" si="1"/>
        <v>309740</v>
      </c>
      <c r="Y18" s="95"/>
      <c r="Z18" s="99">
        <f t="shared" si="0"/>
        <v>184333</v>
      </c>
      <c r="AG18" s="57"/>
    </row>
    <row r="19" spans="1:33" ht="12.75">
      <c r="A19" s="73">
        <v>41880</v>
      </c>
      <c r="B19" s="76">
        <v>17</v>
      </c>
      <c r="C19" s="55" t="s">
        <v>140</v>
      </c>
      <c r="D19" s="79">
        <v>722</v>
      </c>
      <c r="E19" s="59">
        <v>15572</v>
      </c>
      <c r="F19" s="59">
        <v>580</v>
      </c>
      <c r="G19" s="59"/>
      <c r="H19" s="59"/>
      <c r="I19" s="59"/>
      <c r="J19" s="59">
        <v>1729</v>
      </c>
      <c r="K19" s="59">
        <v>250</v>
      </c>
      <c r="L19" s="59"/>
      <c r="M19" s="56">
        <f t="shared" si="2"/>
        <v>18853</v>
      </c>
      <c r="N19" s="60"/>
      <c r="O19" s="59">
        <v>2681</v>
      </c>
      <c r="P19" s="59">
        <v>2224</v>
      </c>
      <c r="Q19" s="59">
        <v>7854</v>
      </c>
      <c r="R19" s="59">
        <v>5335</v>
      </c>
      <c r="S19" s="59"/>
      <c r="T19" s="59"/>
      <c r="U19" s="59"/>
      <c r="V19" s="59"/>
      <c r="W19" s="59"/>
      <c r="X19" s="56">
        <f t="shared" si="1"/>
        <v>18094</v>
      </c>
      <c r="Y19" s="95"/>
      <c r="Z19" s="99">
        <f t="shared" si="0"/>
        <v>759</v>
      </c>
      <c r="AG19" s="57"/>
    </row>
    <row r="20" spans="1:33" ht="12.75">
      <c r="A20" s="73">
        <v>41878</v>
      </c>
      <c r="B20" s="76">
        <v>18</v>
      </c>
      <c r="C20" s="55" t="s">
        <v>141</v>
      </c>
      <c r="D20" s="79">
        <v>3304</v>
      </c>
      <c r="E20" s="59">
        <v>14501</v>
      </c>
      <c r="F20" s="59"/>
      <c r="G20" s="59">
        <v>10184</v>
      </c>
      <c r="H20" s="59"/>
      <c r="I20" s="59"/>
      <c r="J20" s="59">
        <v>43</v>
      </c>
      <c r="K20" s="59"/>
      <c r="L20" s="59">
        <v>100</v>
      </c>
      <c r="M20" s="56">
        <f t="shared" si="2"/>
        <v>28132</v>
      </c>
      <c r="N20" s="60"/>
      <c r="O20" s="59">
        <v>2438</v>
      </c>
      <c r="P20" s="59">
        <v>8956</v>
      </c>
      <c r="Q20" s="59"/>
      <c r="R20" s="59">
        <v>6515</v>
      </c>
      <c r="S20" s="59"/>
      <c r="T20" s="59"/>
      <c r="U20" s="59"/>
      <c r="V20" s="59">
        <v>488</v>
      </c>
      <c r="W20" s="59">
        <v>1244</v>
      </c>
      <c r="X20" s="56">
        <f t="shared" si="1"/>
        <v>19641</v>
      </c>
      <c r="Y20" s="95"/>
      <c r="Z20" s="99">
        <f t="shared" si="0"/>
        <v>8491</v>
      </c>
      <c r="AG20" s="57"/>
    </row>
    <row r="21" spans="1:33" ht="12.75">
      <c r="A21" s="73">
        <v>41878</v>
      </c>
      <c r="B21" s="76">
        <v>19</v>
      </c>
      <c r="C21" s="55" t="s">
        <v>142</v>
      </c>
      <c r="D21" s="79">
        <v>11240</v>
      </c>
      <c r="E21" s="59">
        <v>3565</v>
      </c>
      <c r="F21" s="59">
        <v>1708</v>
      </c>
      <c r="G21" s="59"/>
      <c r="H21" s="59"/>
      <c r="I21" s="59"/>
      <c r="J21" s="59">
        <v>62</v>
      </c>
      <c r="K21" s="59"/>
      <c r="L21" s="59">
        <v>50</v>
      </c>
      <c r="M21" s="56">
        <f t="shared" si="2"/>
        <v>16625</v>
      </c>
      <c r="N21" s="60"/>
      <c r="O21" s="59">
        <v>1804</v>
      </c>
      <c r="P21" s="59">
        <v>4740</v>
      </c>
      <c r="Q21" s="59">
        <v>2996</v>
      </c>
      <c r="R21" s="59">
        <v>8570</v>
      </c>
      <c r="S21" s="59"/>
      <c r="T21" s="59"/>
      <c r="U21" s="59"/>
      <c r="V21" s="59">
        <v>506</v>
      </c>
      <c r="W21" s="59">
        <v>168</v>
      </c>
      <c r="X21" s="56">
        <f t="shared" si="1"/>
        <v>18784</v>
      </c>
      <c r="Y21" s="95"/>
      <c r="Z21" s="99">
        <f t="shared" si="0"/>
        <v>-2159</v>
      </c>
      <c r="AG21" s="57"/>
    </row>
    <row r="22" spans="1:33" ht="12.75">
      <c r="A22" s="73">
        <v>41879</v>
      </c>
      <c r="B22" s="76">
        <v>20</v>
      </c>
      <c r="C22" s="55" t="s">
        <v>143</v>
      </c>
      <c r="D22" s="79">
        <v>12919</v>
      </c>
      <c r="E22" s="59">
        <v>50150</v>
      </c>
      <c r="F22" s="59"/>
      <c r="G22" s="59"/>
      <c r="H22" s="59">
        <v>8939</v>
      </c>
      <c r="I22" s="59"/>
      <c r="J22" s="59">
        <v>1123</v>
      </c>
      <c r="K22" s="59"/>
      <c r="L22" s="59">
        <v>258</v>
      </c>
      <c r="M22" s="56">
        <f t="shared" si="2"/>
        <v>73389</v>
      </c>
      <c r="N22" s="60">
        <v>6222</v>
      </c>
      <c r="O22" s="59">
        <v>5276</v>
      </c>
      <c r="P22" s="59">
        <v>27906</v>
      </c>
      <c r="Q22" s="59">
        <v>15356</v>
      </c>
      <c r="R22" s="59">
        <v>16803</v>
      </c>
      <c r="S22" s="59"/>
      <c r="T22" s="59">
        <v>13273</v>
      </c>
      <c r="U22" s="59"/>
      <c r="V22" s="59"/>
      <c r="W22" s="59"/>
      <c r="X22" s="56">
        <f t="shared" si="1"/>
        <v>84836</v>
      </c>
      <c r="Y22" s="95"/>
      <c r="Z22" s="99">
        <f t="shared" si="0"/>
        <v>-11447</v>
      </c>
      <c r="AG22" s="57"/>
    </row>
    <row r="23" spans="1:33" ht="12.75">
      <c r="A23" s="73">
        <v>41887</v>
      </c>
      <c r="B23" s="76">
        <v>21</v>
      </c>
      <c r="C23" s="55" t="s">
        <v>27</v>
      </c>
      <c r="D23" s="79">
        <v>4698</v>
      </c>
      <c r="E23" s="59">
        <v>3814</v>
      </c>
      <c r="F23" s="59">
        <v>2000</v>
      </c>
      <c r="G23" s="59"/>
      <c r="H23" s="59"/>
      <c r="I23" s="59"/>
      <c r="J23" s="59"/>
      <c r="K23" s="59"/>
      <c r="L23" s="59"/>
      <c r="M23" s="56">
        <f t="shared" si="2"/>
        <v>10512</v>
      </c>
      <c r="N23" s="60"/>
      <c r="O23" s="59">
        <v>1578</v>
      </c>
      <c r="P23" s="59"/>
      <c r="Q23" s="59">
        <v>10000</v>
      </c>
      <c r="R23" s="59">
        <v>3204</v>
      </c>
      <c r="S23" s="59"/>
      <c r="T23" s="59"/>
      <c r="U23" s="59"/>
      <c r="V23" s="59"/>
      <c r="W23" s="59"/>
      <c r="X23" s="56">
        <f t="shared" si="1"/>
        <v>14782</v>
      </c>
      <c r="Y23" s="95"/>
      <c r="Z23" s="99">
        <f t="shared" si="0"/>
        <v>-4270</v>
      </c>
      <c r="AG23" s="57"/>
    </row>
    <row r="24" spans="1:33" ht="12.75">
      <c r="A24" s="73">
        <v>41878</v>
      </c>
      <c r="B24" s="76">
        <v>22</v>
      </c>
      <c r="C24" s="55" t="s">
        <v>79</v>
      </c>
      <c r="D24" s="79">
        <v>63878</v>
      </c>
      <c r="E24" s="59">
        <v>6472</v>
      </c>
      <c r="F24" s="59">
        <v>6064</v>
      </c>
      <c r="G24" s="59">
        <v>600</v>
      </c>
      <c r="H24" s="59"/>
      <c r="I24" s="59"/>
      <c r="J24" s="59">
        <v>260</v>
      </c>
      <c r="K24" s="59">
        <v>16</v>
      </c>
      <c r="L24" s="59">
        <v>11138</v>
      </c>
      <c r="M24" s="56">
        <f t="shared" si="2"/>
        <v>88428</v>
      </c>
      <c r="N24" s="60"/>
      <c r="O24" s="59">
        <v>8693</v>
      </c>
      <c r="P24" s="59">
        <v>28645</v>
      </c>
      <c r="Q24" s="59">
        <v>40337</v>
      </c>
      <c r="R24" s="59">
        <v>11841</v>
      </c>
      <c r="S24" s="59"/>
      <c r="T24" s="59"/>
      <c r="U24" s="59"/>
      <c r="V24" s="59">
        <v>830</v>
      </c>
      <c r="W24" s="59">
        <v>257</v>
      </c>
      <c r="X24" s="56">
        <f t="shared" si="1"/>
        <v>90603</v>
      </c>
      <c r="Y24" s="95"/>
      <c r="Z24" s="99">
        <f t="shared" si="0"/>
        <v>-2175</v>
      </c>
      <c r="AG24" s="57"/>
    </row>
    <row r="25" spans="1:33" ht="12.75">
      <c r="A25" s="73">
        <v>41851</v>
      </c>
      <c r="B25" s="76">
        <v>23</v>
      </c>
      <c r="C25" s="55" t="s">
        <v>144</v>
      </c>
      <c r="D25" s="79">
        <v>129378</v>
      </c>
      <c r="E25" s="59">
        <v>810409</v>
      </c>
      <c r="F25" s="59">
        <v>26603</v>
      </c>
      <c r="G25" s="59"/>
      <c r="H25" s="59">
        <v>5486</v>
      </c>
      <c r="I25" s="59">
        <v>815633</v>
      </c>
      <c r="J25" s="59">
        <v>672</v>
      </c>
      <c r="K25" s="59">
        <v>10559</v>
      </c>
      <c r="L25" s="59">
        <v>16572</v>
      </c>
      <c r="M25" s="56">
        <f t="shared" si="2"/>
        <v>1815312</v>
      </c>
      <c r="N25" s="60">
        <v>97475</v>
      </c>
      <c r="O25" s="59">
        <v>306482</v>
      </c>
      <c r="P25" s="59">
        <v>321804</v>
      </c>
      <c r="Q25" s="59">
        <v>224644</v>
      </c>
      <c r="R25" s="59">
        <v>153911</v>
      </c>
      <c r="S25" s="59">
        <v>619511</v>
      </c>
      <c r="T25" s="59">
        <v>15422</v>
      </c>
      <c r="U25" s="59">
        <v>4127</v>
      </c>
      <c r="V25" s="59">
        <v>8843</v>
      </c>
      <c r="W25" s="59">
        <v>5486</v>
      </c>
      <c r="X25" s="56">
        <f t="shared" si="1"/>
        <v>1757705</v>
      </c>
      <c r="Y25" s="95"/>
      <c r="Z25" s="99">
        <f t="shared" si="0"/>
        <v>57607</v>
      </c>
      <c r="AG25" s="57"/>
    </row>
    <row r="26" spans="1:33" ht="12.75">
      <c r="A26" s="73">
        <v>41879</v>
      </c>
      <c r="B26" s="76">
        <v>24</v>
      </c>
      <c r="C26" s="55" t="s">
        <v>11</v>
      </c>
      <c r="D26" s="79">
        <v>10511</v>
      </c>
      <c r="E26" s="59">
        <v>18531</v>
      </c>
      <c r="F26" s="59"/>
      <c r="G26" s="59"/>
      <c r="H26" s="59"/>
      <c r="I26" s="59"/>
      <c r="J26" s="59">
        <v>31</v>
      </c>
      <c r="K26" s="59"/>
      <c r="L26" s="59"/>
      <c r="M26" s="56">
        <f t="shared" si="2"/>
        <v>29073</v>
      </c>
      <c r="N26" s="60">
        <v>6522</v>
      </c>
      <c r="O26" s="59">
        <v>3268</v>
      </c>
      <c r="P26" s="59">
        <v>11610</v>
      </c>
      <c r="Q26" s="59">
        <v>6051</v>
      </c>
      <c r="R26" s="59">
        <v>5305</v>
      </c>
      <c r="S26" s="59"/>
      <c r="T26" s="59"/>
      <c r="U26" s="59"/>
      <c r="V26" s="59"/>
      <c r="W26" s="59"/>
      <c r="X26" s="56">
        <f t="shared" si="1"/>
        <v>32756</v>
      </c>
      <c r="Y26" s="95"/>
      <c r="Z26" s="99">
        <f t="shared" si="0"/>
        <v>-3683</v>
      </c>
      <c r="AG26" s="57"/>
    </row>
    <row r="27" spans="1:33" ht="12.75">
      <c r="A27" s="73">
        <v>41851</v>
      </c>
      <c r="B27" s="76">
        <v>25</v>
      </c>
      <c r="C27" s="55" t="s">
        <v>145</v>
      </c>
      <c r="D27" s="79">
        <v>134531</v>
      </c>
      <c r="E27" s="59">
        <v>475887</v>
      </c>
      <c r="F27" s="59"/>
      <c r="G27" s="59"/>
      <c r="H27" s="59">
        <v>111620</v>
      </c>
      <c r="I27" s="59">
        <v>107890</v>
      </c>
      <c r="J27" s="59">
        <v>2820</v>
      </c>
      <c r="K27" s="59"/>
      <c r="L27" s="59">
        <v>29566</v>
      </c>
      <c r="M27" s="56">
        <f t="shared" si="2"/>
        <v>862314</v>
      </c>
      <c r="N27" s="60"/>
      <c r="O27" s="59">
        <v>218880</v>
      </c>
      <c r="P27" s="59">
        <v>223726</v>
      </c>
      <c r="Q27" s="59">
        <v>115378</v>
      </c>
      <c r="R27" s="59">
        <v>124627</v>
      </c>
      <c r="S27" s="59"/>
      <c r="T27" s="59">
        <v>90452</v>
      </c>
      <c r="U27" s="59">
        <v>111620</v>
      </c>
      <c r="V27" s="59">
        <v>6278</v>
      </c>
      <c r="W27" s="59">
        <v>10202</v>
      </c>
      <c r="X27" s="56">
        <f t="shared" si="1"/>
        <v>901163</v>
      </c>
      <c r="Y27" s="95"/>
      <c r="Z27" s="99">
        <f t="shared" si="0"/>
        <v>-38849</v>
      </c>
      <c r="AG27" s="57"/>
    </row>
    <row r="28" spans="1:33" ht="12.75">
      <c r="A28" s="73">
        <v>41845</v>
      </c>
      <c r="B28" s="76">
        <v>26</v>
      </c>
      <c r="C28" s="55" t="s">
        <v>146</v>
      </c>
      <c r="D28" s="79">
        <v>85648</v>
      </c>
      <c r="E28" s="59">
        <v>39542</v>
      </c>
      <c r="F28" s="59"/>
      <c r="G28" s="59"/>
      <c r="H28" s="59"/>
      <c r="I28" s="59">
        <v>2729</v>
      </c>
      <c r="J28" s="59">
        <v>1335</v>
      </c>
      <c r="K28" s="59">
        <v>284</v>
      </c>
      <c r="L28" s="59"/>
      <c r="M28" s="56">
        <f t="shared" si="2"/>
        <v>129538</v>
      </c>
      <c r="N28" s="60"/>
      <c r="O28" s="59">
        <v>3125</v>
      </c>
      <c r="P28" s="59">
        <v>48098</v>
      </c>
      <c r="Q28" s="59">
        <v>44459</v>
      </c>
      <c r="R28" s="59">
        <v>21773</v>
      </c>
      <c r="S28" s="59">
        <v>2446</v>
      </c>
      <c r="T28" s="59"/>
      <c r="U28" s="59"/>
      <c r="V28" s="59"/>
      <c r="W28" s="59"/>
      <c r="X28" s="56">
        <f>SUM(N28:W28)</f>
        <v>119901</v>
      </c>
      <c r="Y28" s="95"/>
      <c r="Z28" s="99">
        <f t="shared" si="0"/>
        <v>9637</v>
      </c>
      <c r="AG28" s="57"/>
    </row>
    <row r="29" spans="1:33" ht="12.75">
      <c r="A29" s="73">
        <v>41835</v>
      </c>
      <c r="B29" s="76">
        <v>27</v>
      </c>
      <c r="C29" s="55" t="s">
        <v>147</v>
      </c>
      <c r="D29" s="79">
        <v>378</v>
      </c>
      <c r="E29" s="59">
        <v>3500</v>
      </c>
      <c r="F29" s="59">
        <v>1114</v>
      </c>
      <c r="G29" s="59"/>
      <c r="H29" s="59"/>
      <c r="I29" s="59"/>
      <c r="J29" s="59">
        <v>5537</v>
      </c>
      <c r="K29" s="59"/>
      <c r="L29" s="59">
        <v>520</v>
      </c>
      <c r="M29" s="56">
        <f t="shared" si="2"/>
        <v>11049</v>
      </c>
      <c r="N29" s="60"/>
      <c r="O29" s="59">
        <v>210</v>
      </c>
      <c r="P29" s="59">
        <v>1636</v>
      </c>
      <c r="Q29" s="59"/>
      <c r="R29" s="59">
        <v>2850</v>
      </c>
      <c r="S29" s="59"/>
      <c r="T29" s="59"/>
      <c r="U29" s="59"/>
      <c r="V29" s="59"/>
      <c r="W29" s="59"/>
      <c r="X29" s="56">
        <f t="shared" si="1"/>
        <v>4696</v>
      </c>
      <c r="Y29" s="95"/>
      <c r="Z29" s="99">
        <f t="shared" si="0"/>
        <v>6353</v>
      </c>
      <c r="AG29" s="57"/>
    </row>
    <row r="30" spans="1:33" ht="12.75">
      <c r="A30" s="73">
        <v>41891</v>
      </c>
      <c r="B30" s="76">
        <v>28</v>
      </c>
      <c r="C30" s="55" t="s">
        <v>148</v>
      </c>
      <c r="D30" s="79">
        <v>18738</v>
      </c>
      <c r="E30" s="59">
        <v>6933</v>
      </c>
      <c r="F30" s="59">
        <v>8844</v>
      </c>
      <c r="G30" s="59"/>
      <c r="H30" s="59"/>
      <c r="I30" s="59"/>
      <c r="J30" s="59">
        <v>1628</v>
      </c>
      <c r="K30" s="59"/>
      <c r="L30" s="59">
        <v>1397</v>
      </c>
      <c r="M30" s="56">
        <f>SUM(D30:L30)</f>
        <v>37540</v>
      </c>
      <c r="N30" s="60"/>
      <c r="O30" s="59">
        <v>4821</v>
      </c>
      <c r="P30" s="59">
        <v>40733</v>
      </c>
      <c r="Q30" s="59"/>
      <c r="R30" s="59">
        <v>14008</v>
      </c>
      <c r="S30" s="59"/>
      <c r="T30" s="59"/>
      <c r="U30" s="59"/>
      <c r="V30" s="59"/>
      <c r="W30" s="59">
        <v>10886</v>
      </c>
      <c r="X30" s="56">
        <f>SUM(N30:W30)</f>
        <v>70448</v>
      </c>
      <c r="Y30" s="95"/>
      <c r="Z30" s="99">
        <f t="shared" si="0"/>
        <v>-32908</v>
      </c>
      <c r="AG30" s="57"/>
    </row>
    <row r="31" spans="1:33" ht="12.75">
      <c r="A31" s="73">
        <v>41879</v>
      </c>
      <c r="B31" s="76">
        <v>29</v>
      </c>
      <c r="C31" s="55" t="s">
        <v>80</v>
      </c>
      <c r="D31" s="79">
        <v>135029</v>
      </c>
      <c r="E31" s="59">
        <v>136306</v>
      </c>
      <c r="F31" s="59">
        <v>100383</v>
      </c>
      <c r="G31" s="59"/>
      <c r="H31" s="59"/>
      <c r="I31" s="59">
        <v>33305</v>
      </c>
      <c r="J31" s="59"/>
      <c r="K31" s="59"/>
      <c r="L31" s="59">
        <v>1777</v>
      </c>
      <c r="M31" s="56">
        <f t="shared" si="2"/>
        <v>406800</v>
      </c>
      <c r="N31" s="60"/>
      <c r="O31" s="59">
        <v>69806</v>
      </c>
      <c r="P31" s="59">
        <v>39557</v>
      </c>
      <c r="Q31" s="59">
        <v>80562</v>
      </c>
      <c r="R31" s="59">
        <v>48654</v>
      </c>
      <c r="S31" s="59">
        <v>33305</v>
      </c>
      <c r="T31" s="59">
        <v>11648</v>
      </c>
      <c r="U31" s="59"/>
      <c r="V31" s="59">
        <v>2500</v>
      </c>
      <c r="W31" s="59"/>
      <c r="X31" s="56">
        <f>SUM(N31:W31)</f>
        <v>286032</v>
      </c>
      <c r="Y31" s="95"/>
      <c r="Z31" s="99">
        <f t="shared" si="0"/>
        <v>120768</v>
      </c>
      <c r="AG31" s="57"/>
    </row>
    <row r="32" spans="1:33" ht="12.75">
      <c r="A32" s="73">
        <v>41887</v>
      </c>
      <c r="B32" s="76"/>
      <c r="C32" s="55" t="s">
        <v>372</v>
      </c>
      <c r="D32" s="79">
        <v>8962</v>
      </c>
      <c r="E32" s="59">
        <v>81881</v>
      </c>
      <c r="F32" s="59">
        <v>6220</v>
      </c>
      <c r="G32" s="59"/>
      <c r="H32" s="59"/>
      <c r="I32" s="59"/>
      <c r="J32" s="59"/>
      <c r="K32" s="59"/>
      <c r="L32" s="59"/>
      <c r="M32" s="56">
        <f>SUM(D32:L32)</f>
        <v>97063</v>
      </c>
      <c r="N32" s="60"/>
      <c r="O32" s="59">
        <v>46858</v>
      </c>
      <c r="P32" s="59"/>
      <c r="Q32" s="59">
        <v>38450</v>
      </c>
      <c r="R32" s="59">
        <v>11755</v>
      </c>
      <c r="S32" s="59"/>
      <c r="T32" s="59"/>
      <c r="U32" s="59"/>
      <c r="V32" s="59"/>
      <c r="W32" s="59"/>
      <c r="X32" s="56">
        <f>SUM(N32:W32)</f>
        <v>97063</v>
      </c>
      <c r="Y32" s="95"/>
      <c r="Z32" s="99">
        <f t="shared" si="0"/>
        <v>0</v>
      </c>
      <c r="AG32" s="57"/>
    </row>
    <row r="33" spans="1:33" ht="12.75">
      <c r="A33" s="73">
        <v>41845</v>
      </c>
      <c r="B33" s="76">
        <v>30</v>
      </c>
      <c r="C33" s="55" t="s">
        <v>3</v>
      </c>
      <c r="D33" s="79">
        <v>55757</v>
      </c>
      <c r="E33" s="59">
        <v>270755</v>
      </c>
      <c r="F33" s="59">
        <v>67458</v>
      </c>
      <c r="G33" s="59"/>
      <c r="H33" s="59"/>
      <c r="I33" s="59">
        <v>23734</v>
      </c>
      <c r="J33" s="59">
        <v>5755</v>
      </c>
      <c r="K33" s="59">
        <v>135</v>
      </c>
      <c r="L33" s="59"/>
      <c r="M33" s="56">
        <f t="shared" si="2"/>
        <v>423594</v>
      </c>
      <c r="N33" s="60"/>
      <c r="O33" s="59">
        <v>44915</v>
      </c>
      <c r="P33" s="59">
        <v>153778</v>
      </c>
      <c r="Q33" s="59">
        <v>113294</v>
      </c>
      <c r="R33" s="59">
        <v>49343</v>
      </c>
      <c r="S33" s="59">
        <v>21912</v>
      </c>
      <c r="T33" s="59"/>
      <c r="U33" s="59"/>
      <c r="V33" s="59"/>
      <c r="W33" s="59">
        <v>88</v>
      </c>
      <c r="X33" s="56">
        <f t="shared" si="1"/>
        <v>383330</v>
      </c>
      <c r="Y33" s="95">
        <v>14990</v>
      </c>
      <c r="Z33" s="99">
        <f t="shared" si="0"/>
        <v>55254</v>
      </c>
      <c r="AG33" s="57"/>
    </row>
    <row r="34" spans="1:33" ht="12.75">
      <c r="A34" s="73">
        <v>41878</v>
      </c>
      <c r="B34" s="76">
        <v>31</v>
      </c>
      <c r="C34" s="55" t="s">
        <v>212</v>
      </c>
      <c r="D34" s="79">
        <v>29660</v>
      </c>
      <c r="E34" s="59">
        <v>2374</v>
      </c>
      <c r="F34" s="59"/>
      <c r="G34" s="59"/>
      <c r="H34" s="59"/>
      <c r="I34" s="59"/>
      <c r="J34" s="59">
        <v>52</v>
      </c>
      <c r="K34" s="59"/>
      <c r="L34" s="59">
        <v>17064</v>
      </c>
      <c r="M34" s="56">
        <f t="shared" si="2"/>
        <v>49150</v>
      </c>
      <c r="N34" s="60"/>
      <c r="O34" s="59">
        <v>3308</v>
      </c>
      <c r="P34" s="59">
        <v>6008</v>
      </c>
      <c r="Q34" s="59">
        <v>35410</v>
      </c>
      <c r="R34" s="59">
        <v>6676</v>
      </c>
      <c r="S34" s="59"/>
      <c r="T34" s="59">
        <v>7373</v>
      </c>
      <c r="U34" s="59"/>
      <c r="V34" s="59">
        <v>458</v>
      </c>
      <c r="W34" s="59">
        <v>162</v>
      </c>
      <c r="X34" s="56">
        <f t="shared" si="1"/>
        <v>59395</v>
      </c>
      <c r="Y34" s="95"/>
      <c r="Z34" s="99">
        <f t="shared" si="0"/>
        <v>-10245</v>
      </c>
      <c r="AG34" s="57"/>
    </row>
    <row r="35" spans="1:33" ht="12.75">
      <c r="A35" s="73">
        <v>41806</v>
      </c>
      <c r="B35" s="76">
        <v>32</v>
      </c>
      <c r="C35" s="55" t="s">
        <v>377</v>
      </c>
      <c r="D35" s="79">
        <v>3947</v>
      </c>
      <c r="E35" s="59">
        <v>4126</v>
      </c>
      <c r="F35" s="59">
        <v>805</v>
      </c>
      <c r="G35" s="59">
        <v>414</v>
      </c>
      <c r="H35" s="59"/>
      <c r="I35" s="59"/>
      <c r="J35" s="59">
        <v>963</v>
      </c>
      <c r="K35" s="59"/>
      <c r="L35" s="59">
        <v>2035</v>
      </c>
      <c r="M35" s="56">
        <f t="shared" si="2"/>
        <v>12290</v>
      </c>
      <c r="N35" s="60"/>
      <c r="O35" s="59">
        <v>533</v>
      </c>
      <c r="P35" s="59">
        <v>430</v>
      </c>
      <c r="Q35" s="59">
        <v>7821</v>
      </c>
      <c r="R35" s="59">
        <v>3532</v>
      </c>
      <c r="S35" s="59"/>
      <c r="T35" s="59"/>
      <c r="U35" s="59"/>
      <c r="V35" s="59">
        <v>295</v>
      </c>
      <c r="W35" s="59"/>
      <c r="X35" s="56">
        <f t="shared" si="1"/>
        <v>12611</v>
      </c>
      <c r="Y35" s="95"/>
      <c r="Z35" s="99">
        <f t="shared" si="0"/>
        <v>-321</v>
      </c>
      <c r="AG35" s="57"/>
    </row>
    <row r="36" spans="1:33" ht="12.75">
      <c r="A36" s="73">
        <v>41855</v>
      </c>
      <c r="B36" s="76">
        <v>33</v>
      </c>
      <c r="C36" s="55" t="s">
        <v>81</v>
      </c>
      <c r="D36" s="79">
        <v>39035</v>
      </c>
      <c r="E36" s="59">
        <v>242059</v>
      </c>
      <c r="F36" s="59">
        <v>29815</v>
      </c>
      <c r="G36" s="59"/>
      <c r="H36" s="59"/>
      <c r="I36" s="59">
        <v>3677</v>
      </c>
      <c r="J36" s="59">
        <v>1756</v>
      </c>
      <c r="K36" s="59"/>
      <c r="L36" s="59">
        <v>204598</v>
      </c>
      <c r="M36" s="56">
        <f t="shared" si="2"/>
        <v>520940</v>
      </c>
      <c r="N36" s="60">
        <v>6951</v>
      </c>
      <c r="O36" s="59">
        <v>13796</v>
      </c>
      <c r="P36" s="59">
        <v>242624</v>
      </c>
      <c r="Q36" s="59"/>
      <c r="R36" s="59">
        <v>284218</v>
      </c>
      <c r="S36" s="59">
        <v>3677</v>
      </c>
      <c r="T36" s="59"/>
      <c r="U36" s="59"/>
      <c r="V36" s="59">
        <v>608</v>
      </c>
      <c r="W36" s="59"/>
      <c r="X36" s="56">
        <f t="shared" si="1"/>
        <v>551874</v>
      </c>
      <c r="Y36" s="95"/>
      <c r="Z36" s="99">
        <f t="shared" si="0"/>
        <v>-30934</v>
      </c>
      <c r="AG36" s="61"/>
    </row>
    <row r="37" spans="1:33" ht="12.75">
      <c r="A37" s="73">
        <v>41851</v>
      </c>
      <c r="B37" s="76">
        <v>34</v>
      </c>
      <c r="C37" s="55" t="s">
        <v>13</v>
      </c>
      <c r="D37" s="79">
        <v>20183</v>
      </c>
      <c r="E37" s="59">
        <v>5184</v>
      </c>
      <c r="F37" s="59"/>
      <c r="G37" s="59"/>
      <c r="H37" s="59"/>
      <c r="I37" s="59"/>
      <c r="J37" s="59">
        <v>3</v>
      </c>
      <c r="K37" s="59"/>
      <c r="L37" s="59"/>
      <c r="M37" s="56">
        <f t="shared" si="2"/>
        <v>25370</v>
      </c>
      <c r="N37" s="60"/>
      <c r="O37" s="59">
        <v>2453</v>
      </c>
      <c r="P37" s="59">
        <v>9894</v>
      </c>
      <c r="Q37" s="59">
        <v>4506</v>
      </c>
      <c r="R37" s="59">
        <v>9542</v>
      </c>
      <c r="S37" s="59"/>
      <c r="T37" s="59"/>
      <c r="U37" s="59"/>
      <c r="V37" s="59">
        <v>586</v>
      </c>
      <c r="W37" s="59"/>
      <c r="X37" s="56">
        <f>SUM(N37:W37)</f>
        <v>26981</v>
      </c>
      <c r="Y37" s="95"/>
      <c r="Z37" s="99">
        <f t="shared" si="0"/>
        <v>-1611</v>
      </c>
      <c r="AG37" s="57"/>
    </row>
    <row r="38" spans="1:33" ht="12.75">
      <c r="A38" s="73">
        <v>41835</v>
      </c>
      <c r="B38" s="76">
        <v>35</v>
      </c>
      <c r="C38" s="55" t="s">
        <v>12</v>
      </c>
      <c r="D38" s="79">
        <v>2698</v>
      </c>
      <c r="E38" s="59">
        <v>185189</v>
      </c>
      <c r="F38" s="59"/>
      <c r="G38" s="59">
        <v>5264</v>
      </c>
      <c r="H38" s="59">
        <v>12000</v>
      </c>
      <c r="I38" s="59">
        <v>46340</v>
      </c>
      <c r="J38" s="59">
        <v>1604</v>
      </c>
      <c r="K38" s="59"/>
      <c r="L38" s="59">
        <v>1565</v>
      </c>
      <c r="M38" s="56">
        <f t="shared" si="2"/>
        <v>254660</v>
      </c>
      <c r="N38" s="60">
        <v>42319</v>
      </c>
      <c r="O38" s="59">
        <v>68860</v>
      </c>
      <c r="P38" s="59">
        <v>24984</v>
      </c>
      <c r="Q38" s="59">
        <v>60240</v>
      </c>
      <c r="R38" s="59">
        <v>29340</v>
      </c>
      <c r="S38" s="59">
        <v>5264</v>
      </c>
      <c r="T38" s="59">
        <v>7374</v>
      </c>
      <c r="U38" s="59"/>
      <c r="V38" s="59"/>
      <c r="W38" s="59"/>
      <c r="X38" s="56">
        <f t="shared" si="1"/>
        <v>238381</v>
      </c>
      <c r="Y38" s="95"/>
      <c r="Z38" s="99">
        <f t="shared" si="0"/>
        <v>16279</v>
      </c>
      <c r="AG38" s="57"/>
    </row>
    <row r="39" spans="1:33" ht="12.75">
      <c r="A39" s="73">
        <v>41878</v>
      </c>
      <c r="B39" s="76">
        <v>37</v>
      </c>
      <c r="C39" s="55" t="s">
        <v>149</v>
      </c>
      <c r="D39" s="79">
        <v>132218</v>
      </c>
      <c r="E39" s="59">
        <v>35095</v>
      </c>
      <c r="F39" s="59">
        <v>12934</v>
      </c>
      <c r="G39" s="59"/>
      <c r="H39" s="59">
        <v>15727</v>
      </c>
      <c r="I39" s="59">
        <v>7177</v>
      </c>
      <c r="J39" s="59">
        <v>95</v>
      </c>
      <c r="K39" s="59"/>
      <c r="L39" s="59">
        <v>9040</v>
      </c>
      <c r="M39" s="56">
        <f t="shared" si="2"/>
        <v>212286</v>
      </c>
      <c r="N39" s="60">
        <v>79484</v>
      </c>
      <c r="O39" s="59">
        <v>30882</v>
      </c>
      <c r="P39" s="59">
        <v>39784</v>
      </c>
      <c r="Q39" s="59">
        <v>48753</v>
      </c>
      <c r="R39" s="59">
        <v>26686</v>
      </c>
      <c r="S39" s="59"/>
      <c r="T39" s="59">
        <v>152533</v>
      </c>
      <c r="U39" s="59"/>
      <c r="V39" s="59"/>
      <c r="W39" s="59"/>
      <c r="X39" s="56">
        <f t="shared" si="1"/>
        <v>378122</v>
      </c>
      <c r="Y39" s="95"/>
      <c r="Z39" s="99">
        <f t="shared" si="0"/>
        <v>-165836</v>
      </c>
      <c r="AG39" s="57"/>
    </row>
    <row r="40" spans="1:33" ht="12.75">
      <c r="A40" s="73">
        <v>41826</v>
      </c>
      <c r="B40" s="76">
        <v>38</v>
      </c>
      <c r="C40" s="55" t="s">
        <v>7</v>
      </c>
      <c r="D40" s="79">
        <v>48967</v>
      </c>
      <c r="E40" s="59">
        <v>2015</v>
      </c>
      <c r="F40" s="59">
        <v>2010</v>
      </c>
      <c r="G40" s="59"/>
      <c r="H40" s="59"/>
      <c r="I40" s="59"/>
      <c r="J40" s="59">
        <v>219</v>
      </c>
      <c r="K40" s="59">
        <v>3005</v>
      </c>
      <c r="L40" s="59">
        <v>10023</v>
      </c>
      <c r="M40" s="56">
        <f>SUM(D40:L40)</f>
        <v>66239</v>
      </c>
      <c r="N40" s="60"/>
      <c r="O40" s="59">
        <v>8080</v>
      </c>
      <c r="P40" s="59">
        <v>12088</v>
      </c>
      <c r="Q40" s="59">
        <v>35700</v>
      </c>
      <c r="R40" s="59">
        <v>7109</v>
      </c>
      <c r="S40" s="59"/>
      <c r="T40" s="59"/>
      <c r="U40" s="59"/>
      <c r="V40" s="59">
        <v>843</v>
      </c>
      <c r="W40" s="59"/>
      <c r="X40" s="56">
        <f t="shared" si="1"/>
        <v>63820</v>
      </c>
      <c r="Y40" s="95"/>
      <c r="Z40" s="99">
        <f t="shared" si="0"/>
        <v>2419</v>
      </c>
      <c r="AG40" s="57"/>
    </row>
    <row r="41" spans="1:33" ht="12.75">
      <c r="A41" s="73">
        <v>41878</v>
      </c>
      <c r="B41" s="76">
        <v>39</v>
      </c>
      <c r="C41" s="55" t="s">
        <v>4</v>
      </c>
      <c r="D41" s="79">
        <v>9827</v>
      </c>
      <c r="E41" s="59">
        <v>61</v>
      </c>
      <c r="F41" s="59"/>
      <c r="G41" s="59"/>
      <c r="H41" s="59"/>
      <c r="I41" s="59">
        <v>1780</v>
      </c>
      <c r="J41" s="59">
        <v>60</v>
      </c>
      <c r="K41" s="59"/>
      <c r="L41" s="59">
        <v>3</v>
      </c>
      <c r="M41" s="56">
        <f t="shared" si="2"/>
        <v>11731</v>
      </c>
      <c r="N41" s="60"/>
      <c r="O41" s="59">
        <v>1139</v>
      </c>
      <c r="P41" s="59">
        <v>6875</v>
      </c>
      <c r="Q41" s="59"/>
      <c r="R41" s="59">
        <v>5642</v>
      </c>
      <c r="S41" s="59"/>
      <c r="T41" s="59"/>
      <c r="U41" s="59"/>
      <c r="V41" s="59">
        <v>369</v>
      </c>
      <c r="W41" s="59">
        <v>238</v>
      </c>
      <c r="X41" s="56">
        <f t="shared" si="1"/>
        <v>14263</v>
      </c>
      <c r="Y41" s="95"/>
      <c r="Z41" s="99">
        <f t="shared" si="0"/>
        <v>-2532</v>
      </c>
      <c r="AG41" s="57"/>
    </row>
    <row r="42" spans="1:33" ht="12.75">
      <c r="A42" s="73">
        <v>41878</v>
      </c>
      <c r="B42" s="76">
        <v>40</v>
      </c>
      <c r="C42" s="55" t="s">
        <v>150</v>
      </c>
      <c r="D42" s="79">
        <v>7338</v>
      </c>
      <c r="E42" s="59">
        <v>132025</v>
      </c>
      <c r="F42" s="59"/>
      <c r="G42" s="59">
        <v>289500</v>
      </c>
      <c r="H42" s="59"/>
      <c r="I42" s="59">
        <v>31761</v>
      </c>
      <c r="J42" s="59">
        <v>501</v>
      </c>
      <c r="K42" s="59"/>
      <c r="L42" s="59">
        <v>1405</v>
      </c>
      <c r="M42" s="56">
        <f t="shared" si="2"/>
        <v>462530</v>
      </c>
      <c r="N42" s="60"/>
      <c r="O42" s="59">
        <v>17780</v>
      </c>
      <c r="P42" s="59">
        <v>18532</v>
      </c>
      <c r="Q42" s="59">
        <v>59485</v>
      </c>
      <c r="R42" s="59">
        <v>22954</v>
      </c>
      <c r="S42" s="59"/>
      <c r="T42" s="59">
        <v>7800</v>
      </c>
      <c r="U42" s="59"/>
      <c r="V42" s="59">
        <v>408</v>
      </c>
      <c r="W42" s="59">
        <v>52357</v>
      </c>
      <c r="X42" s="56">
        <f t="shared" si="1"/>
        <v>179316</v>
      </c>
      <c r="Y42" s="95"/>
      <c r="Z42" s="99">
        <f t="shared" si="0"/>
        <v>283214</v>
      </c>
      <c r="AG42" s="57"/>
    </row>
    <row r="43" spans="1:33" ht="12.75">
      <c r="A43" s="73">
        <v>41879</v>
      </c>
      <c r="B43" s="76">
        <v>42</v>
      </c>
      <c r="C43" s="55" t="s">
        <v>151</v>
      </c>
      <c r="D43" s="79">
        <v>303704</v>
      </c>
      <c r="E43" s="59">
        <v>1843606</v>
      </c>
      <c r="F43" s="59">
        <v>60518</v>
      </c>
      <c r="G43" s="59">
        <v>4399</v>
      </c>
      <c r="H43" s="59">
        <v>15092</v>
      </c>
      <c r="I43" s="59">
        <v>61368</v>
      </c>
      <c r="J43" s="59">
        <v>23702</v>
      </c>
      <c r="K43" s="59">
        <v>1842</v>
      </c>
      <c r="L43" s="59">
        <v>17932</v>
      </c>
      <c r="M43" s="56">
        <f t="shared" si="2"/>
        <v>2332163</v>
      </c>
      <c r="N43" s="60">
        <v>536488</v>
      </c>
      <c r="O43" s="59">
        <v>152490</v>
      </c>
      <c r="P43" s="59">
        <v>655703</v>
      </c>
      <c r="Q43" s="59">
        <v>233756</v>
      </c>
      <c r="R43" s="59">
        <v>182478</v>
      </c>
      <c r="S43" s="59">
        <v>50868</v>
      </c>
      <c r="T43" s="59"/>
      <c r="U43" s="59"/>
      <c r="V43" s="59">
        <v>4167</v>
      </c>
      <c r="W43" s="59">
        <v>70301</v>
      </c>
      <c r="X43" s="56">
        <f t="shared" si="1"/>
        <v>1886251</v>
      </c>
      <c r="Y43" s="95">
        <v>25980</v>
      </c>
      <c r="Z43" s="99">
        <f t="shared" si="0"/>
        <v>471892</v>
      </c>
      <c r="AG43" s="57"/>
    </row>
    <row r="44" spans="1:33" ht="12.75">
      <c r="A44" s="73">
        <v>41879</v>
      </c>
      <c r="B44" s="76">
        <v>43</v>
      </c>
      <c r="C44" s="55" t="s">
        <v>14</v>
      </c>
      <c r="D44" s="79">
        <v>42680</v>
      </c>
      <c r="E44" s="59">
        <v>111753</v>
      </c>
      <c r="F44" s="59">
        <v>32766</v>
      </c>
      <c r="G44" s="59"/>
      <c r="H44" s="59"/>
      <c r="I44" s="59">
        <v>167</v>
      </c>
      <c r="J44" s="59">
        <v>224</v>
      </c>
      <c r="K44" s="59"/>
      <c r="L44" s="59">
        <v>50</v>
      </c>
      <c r="M44" s="56">
        <f t="shared" si="2"/>
        <v>187640</v>
      </c>
      <c r="N44" s="60"/>
      <c r="O44" s="59">
        <v>10793</v>
      </c>
      <c r="P44" s="59">
        <v>143412</v>
      </c>
      <c r="Q44" s="59"/>
      <c r="R44" s="59">
        <v>33165</v>
      </c>
      <c r="S44" s="59"/>
      <c r="T44" s="59">
        <v>1393</v>
      </c>
      <c r="U44" s="59"/>
      <c r="V44" s="59"/>
      <c r="W44" s="59"/>
      <c r="X44" s="56">
        <f t="shared" si="1"/>
        <v>188763</v>
      </c>
      <c r="Y44" s="95"/>
      <c r="Z44" s="99">
        <f t="shared" si="0"/>
        <v>-1123</v>
      </c>
      <c r="AG44" s="57"/>
    </row>
    <row r="45" spans="1:33" ht="12.75">
      <c r="A45" s="73">
        <v>41880</v>
      </c>
      <c r="B45" s="76">
        <v>44</v>
      </c>
      <c r="C45" s="55" t="s">
        <v>152</v>
      </c>
      <c r="D45" s="79">
        <v>43108</v>
      </c>
      <c r="E45" s="59">
        <v>9340</v>
      </c>
      <c r="F45" s="59">
        <v>17821</v>
      </c>
      <c r="G45" s="59">
        <v>290</v>
      </c>
      <c r="H45" s="59">
        <v>10154</v>
      </c>
      <c r="I45" s="59"/>
      <c r="J45" s="59">
        <v>3333</v>
      </c>
      <c r="K45" s="59">
        <v>49</v>
      </c>
      <c r="L45" s="59"/>
      <c r="M45" s="56">
        <f t="shared" si="2"/>
        <v>84095</v>
      </c>
      <c r="N45" s="60"/>
      <c r="O45" s="59">
        <v>19298</v>
      </c>
      <c r="P45" s="59">
        <v>5513</v>
      </c>
      <c r="Q45" s="59">
        <v>32114</v>
      </c>
      <c r="R45" s="59">
        <v>9344</v>
      </c>
      <c r="S45" s="59"/>
      <c r="T45" s="59"/>
      <c r="U45" s="59"/>
      <c r="V45" s="59"/>
      <c r="W45" s="59"/>
      <c r="X45" s="56">
        <f t="shared" si="1"/>
        <v>66269</v>
      </c>
      <c r="Y45" s="95"/>
      <c r="Z45" s="99">
        <f t="shared" si="0"/>
        <v>17826</v>
      </c>
      <c r="AG45" s="57"/>
    </row>
    <row r="46" spans="1:33" ht="12.75">
      <c r="A46" s="73">
        <v>41871</v>
      </c>
      <c r="B46" s="76">
        <v>45</v>
      </c>
      <c r="C46" s="55" t="s">
        <v>6</v>
      </c>
      <c r="D46" s="79">
        <v>830116</v>
      </c>
      <c r="E46" s="59">
        <v>2496871</v>
      </c>
      <c r="F46" s="59">
        <v>73939</v>
      </c>
      <c r="G46" s="59"/>
      <c r="H46" s="59">
        <v>489707</v>
      </c>
      <c r="I46" s="59">
        <v>55248</v>
      </c>
      <c r="J46" s="59">
        <v>24345</v>
      </c>
      <c r="K46" s="59"/>
      <c r="L46" s="59"/>
      <c r="M46" s="56">
        <f t="shared" si="2"/>
        <v>3970226</v>
      </c>
      <c r="N46" s="60">
        <v>1465087</v>
      </c>
      <c r="O46" s="59">
        <v>450451</v>
      </c>
      <c r="P46" s="59">
        <v>873021</v>
      </c>
      <c r="Q46" s="59">
        <v>685660</v>
      </c>
      <c r="R46" s="59">
        <v>315216</v>
      </c>
      <c r="S46" s="59"/>
      <c r="T46" s="59">
        <v>40429</v>
      </c>
      <c r="U46" s="59"/>
      <c r="V46" s="59">
        <v>1000</v>
      </c>
      <c r="W46" s="59">
        <v>17590</v>
      </c>
      <c r="X46" s="56">
        <f t="shared" si="1"/>
        <v>3848454</v>
      </c>
      <c r="Y46" s="95">
        <v>4141</v>
      </c>
      <c r="Z46" s="99">
        <f t="shared" si="0"/>
        <v>125913</v>
      </c>
      <c r="AG46" s="57"/>
    </row>
    <row r="47" spans="1:33" ht="12.75">
      <c r="A47" s="73">
        <v>41880</v>
      </c>
      <c r="B47" s="76">
        <v>46</v>
      </c>
      <c r="C47" s="55" t="s">
        <v>153</v>
      </c>
      <c r="D47" s="79">
        <v>478547</v>
      </c>
      <c r="E47" s="59">
        <v>158396</v>
      </c>
      <c r="F47" s="59">
        <v>16108</v>
      </c>
      <c r="G47" s="59"/>
      <c r="H47" s="59">
        <v>95000</v>
      </c>
      <c r="I47" s="59">
        <v>38147</v>
      </c>
      <c r="J47" s="59">
        <v>16550</v>
      </c>
      <c r="K47" s="59">
        <v>90</v>
      </c>
      <c r="L47" s="59">
        <v>535</v>
      </c>
      <c r="M47" s="56">
        <f t="shared" si="2"/>
        <v>803373</v>
      </c>
      <c r="N47" s="60"/>
      <c r="O47" s="59">
        <v>129587</v>
      </c>
      <c r="P47" s="59">
        <v>252949</v>
      </c>
      <c r="Q47" s="59">
        <v>271609</v>
      </c>
      <c r="R47" s="59">
        <v>31022</v>
      </c>
      <c r="S47" s="59">
        <v>20591</v>
      </c>
      <c r="T47" s="59"/>
      <c r="U47" s="59"/>
      <c r="V47" s="59"/>
      <c r="W47" s="59"/>
      <c r="X47" s="56">
        <f t="shared" si="1"/>
        <v>705758</v>
      </c>
      <c r="Y47" s="95"/>
      <c r="Z47" s="99">
        <f t="shared" si="0"/>
        <v>97615</v>
      </c>
      <c r="AG47" s="57"/>
    </row>
    <row r="48" spans="1:33" ht="12.75">
      <c r="A48" s="73">
        <v>41820</v>
      </c>
      <c r="B48" s="76">
        <v>48</v>
      </c>
      <c r="C48" s="55" t="s">
        <v>28</v>
      </c>
      <c r="D48" s="79">
        <v>818101</v>
      </c>
      <c r="E48" s="59">
        <v>25614</v>
      </c>
      <c r="F48" s="59">
        <v>38880</v>
      </c>
      <c r="G48" s="59"/>
      <c r="H48" s="59"/>
      <c r="I48" s="59">
        <v>30366</v>
      </c>
      <c r="J48" s="59">
        <v>1820</v>
      </c>
      <c r="K48" s="59"/>
      <c r="L48" s="59">
        <v>550</v>
      </c>
      <c r="M48" s="56">
        <f t="shared" si="2"/>
        <v>915331</v>
      </c>
      <c r="N48" s="60"/>
      <c r="O48" s="59">
        <v>410518</v>
      </c>
      <c r="P48" s="59">
        <v>229383</v>
      </c>
      <c r="Q48" s="59">
        <v>26436</v>
      </c>
      <c r="R48" s="59">
        <v>129547</v>
      </c>
      <c r="S48" s="59">
        <v>29612</v>
      </c>
      <c r="T48" s="59"/>
      <c r="U48" s="59"/>
      <c r="V48" s="59"/>
      <c r="W48" s="59">
        <v>24254</v>
      </c>
      <c r="X48" s="56">
        <f t="shared" si="1"/>
        <v>849750</v>
      </c>
      <c r="Y48" s="95">
        <v>1374583</v>
      </c>
      <c r="Z48" s="99">
        <f aca="true" t="shared" si="3" ref="Z48:Z103">M48-X48+Y48</f>
        <v>1440164</v>
      </c>
      <c r="AG48" s="57"/>
    </row>
    <row r="49" spans="1:33" ht="12.75">
      <c r="A49" s="73">
        <v>41877</v>
      </c>
      <c r="B49" s="76">
        <v>49</v>
      </c>
      <c r="C49" s="55" t="s">
        <v>41</v>
      </c>
      <c r="D49" s="79">
        <v>79462</v>
      </c>
      <c r="E49" s="59">
        <v>848191</v>
      </c>
      <c r="F49" s="59">
        <v>151556</v>
      </c>
      <c r="G49" s="59">
        <v>77322</v>
      </c>
      <c r="H49" s="59"/>
      <c r="I49" s="59">
        <v>77158</v>
      </c>
      <c r="J49" s="59">
        <v>7474</v>
      </c>
      <c r="K49" s="59"/>
      <c r="L49" s="59">
        <v>3190</v>
      </c>
      <c r="M49" s="56">
        <f t="shared" si="2"/>
        <v>1244353</v>
      </c>
      <c r="N49" s="60"/>
      <c r="O49" s="59">
        <v>193728</v>
      </c>
      <c r="P49" s="59">
        <v>692796</v>
      </c>
      <c r="Q49" s="59">
        <v>40193</v>
      </c>
      <c r="R49" s="59">
        <v>200393</v>
      </c>
      <c r="S49" s="59">
        <v>64292</v>
      </c>
      <c r="T49" s="59"/>
      <c r="U49" s="59"/>
      <c r="V49" s="59"/>
      <c r="W49" s="59"/>
      <c r="X49" s="56">
        <f t="shared" si="1"/>
        <v>1191402</v>
      </c>
      <c r="Y49" s="95">
        <v>6582</v>
      </c>
      <c r="Z49" s="99">
        <f t="shared" si="3"/>
        <v>59533</v>
      </c>
      <c r="AG49" s="57"/>
    </row>
    <row r="50" spans="1:33" ht="12.75">
      <c r="A50" s="73">
        <v>41884</v>
      </c>
      <c r="B50" s="76">
        <v>50</v>
      </c>
      <c r="C50" s="55" t="s">
        <v>38</v>
      </c>
      <c r="D50" s="79">
        <v>4040</v>
      </c>
      <c r="E50" s="59">
        <v>26818</v>
      </c>
      <c r="F50" s="59"/>
      <c r="G50" s="59"/>
      <c r="H50" s="59"/>
      <c r="I50" s="59"/>
      <c r="J50" s="59">
        <v>77</v>
      </c>
      <c r="K50" s="59"/>
      <c r="L50" s="59">
        <v>136</v>
      </c>
      <c r="M50" s="56">
        <f t="shared" si="2"/>
        <v>31071</v>
      </c>
      <c r="N50" s="60"/>
      <c r="O50" s="59">
        <v>3604</v>
      </c>
      <c r="P50" s="59">
        <v>11549</v>
      </c>
      <c r="Q50" s="59"/>
      <c r="R50" s="59">
        <v>12212</v>
      </c>
      <c r="S50" s="59"/>
      <c r="T50" s="59"/>
      <c r="U50" s="59"/>
      <c r="V50" s="59"/>
      <c r="W50" s="59">
        <v>13</v>
      </c>
      <c r="X50" s="56">
        <f t="shared" si="1"/>
        <v>27378</v>
      </c>
      <c r="Y50" s="95"/>
      <c r="Z50" s="99">
        <f t="shared" si="3"/>
        <v>3693</v>
      </c>
      <c r="AG50" s="57"/>
    </row>
    <row r="51" spans="1:33" ht="12.75">
      <c r="A51" s="73">
        <v>41878</v>
      </c>
      <c r="B51" s="76">
        <v>51</v>
      </c>
      <c r="C51" s="55" t="s">
        <v>154</v>
      </c>
      <c r="D51" s="79">
        <v>119806</v>
      </c>
      <c r="E51" s="59">
        <v>45831</v>
      </c>
      <c r="F51" s="59">
        <v>756</v>
      </c>
      <c r="G51" s="59"/>
      <c r="H51" s="59"/>
      <c r="I51" s="59">
        <v>710</v>
      </c>
      <c r="J51" s="59">
        <v>362</v>
      </c>
      <c r="K51" s="59"/>
      <c r="L51" s="59">
        <v>250</v>
      </c>
      <c r="M51" s="56">
        <f t="shared" si="2"/>
        <v>167715</v>
      </c>
      <c r="N51" s="60"/>
      <c r="O51" s="59">
        <v>64676</v>
      </c>
      <c r="P51" s="59">
        <v>11389</v>
      </c>
      <c r="Q51" s="59">
        <v>48800</v>
      </c>
      <c r="R51" s="59">
        <v>16464</v>
      </c>
      <c r="S51" s="59"/>
      <c r="T51" s="59"/>
      <c r="U51" s="59"/>
      <c r="V51" s="59">
        <v>662</v>
      </c>
      <c r="W51" s="59">
        <v>15096</v>
      </c>
      <c r="X51" s="56">
        <f t="shared" si="1"/>
        <v>157087</v>
      </c>
      <c r="Y51" s="95"/>
      <c r="Z51" s="99">
        <f t="shared" si="3"/>
        <v>10628</v>
      </c>
      <c r="AG51" s="57"/>
    </row>
    <row r="52" spans="1:33" ht="12.75">
      <c r="A52" s="73">
        <v>41878</v>
      </c>
      <c r="B52" s="76">
        <v>52</v>
      </c>
      <c r="C52" s="55" t="s">
        <v>155</v>
      </c>
      <c r="D52" s="79">
        <v>62048</v>
      </c>
      <c r="E52" s="59">
        <v>29416</v>
      </c>
      <c r="F52" s="59">
        <v>1016</v>
      </c>
      <c r="G52" s="59">
        <v>5192</v>
      </c>
      <c r="H52" s="59"/>
      <c r="I52" s="59"/>
      <c r="J52" s="59">
        <v>188</v>
      </c>
      <c r="K52" s="59"/>
      <c r="L52" s="59">
        <v>165</v>
      </c>
      <c r="M52" s="56">
        <f t="shared" si="2"/>
        <v>98025</v>
      </c>
      <c r="N52" s="60"/>
      <c r="O52" s="59">
        <v>11264</v>
      </c>
      <c r="P52" s="59">
        <v>37195</v>
      </c>
      <c r="Q52" s="59">
        <v>22042</v>
      </c>
      <c r="R52" s="59">
        <v>12610</v>
      </c>
      <c r="S52" s="59"/>
      <c r="T52" s="59"/>
      <c r="U52" s="59"/>
      <c r="V52" s="59">
        <v>865</v>
      </c>
      <c r="W52" s="59">
        <v>364</v>
      </c>
      <c r="X52" s="56">
        <f t="shared" si="1"/>
        <v>84340</v>
      </c>
      <c r="Y52" s="95"/>
      <c r="Z52" s="99">
        <f t="shared" si="3"/>
        <v>13685</v>
      </c>
      <c r="AG52" s="57"/>
    </row>
    <row r="53" spans="1:33" ht="12.75">
      <c r="A53" s="73">
        <v>41878</v>
      </c>
      <c r="B53" s="76">
        <v>53</v>
      </c>
      <c r="C53" s="55" t="s">
        <v>156</v>
      </c>
      <c r="D53" s="79">
        <v>138</v>
      </c>
      <c r="E53" s="59">
        <v>689</v>
      </c>
      <c r="F53" s="59">
        <v>1588</v>
      </c>
      <c r="G53" s="59"/>
      <c r="H53" s="59"/>
      <c r="I53" s="59"/>
      <c r="J53" s="59">
        <v>305</v>
      </c>
      <c r="K53" s="59">
        <v>15343</v>
      </c>
      <c r="L53" s="59">
        <v>50</v>
      </c>
      <c r="M53" s="56">
        <f t="shared" si="2"/>
        <v>18113</v>
      </c>
      <c r="N53" s="60"/>
      <c r="O53" s="59">
        <v>1629</v>
      </c>
      <c r="P53" s="59">
        <v>8827</v>
      </c>
      <c r="Q53" s="59">
        <v>3762</v>
      </c>
      <c r="R53" s="59">
        <v>8555</v>
      </c>
      <c r="S53" s="59"/>
      <c r="T53" s="59"/>
      <c r="U53" s="59"/>
      <c r="V53" s="59">
        <v>443</v>
      </c>
      <c r="W53" s="59">
        <v>123</v>
      </c>
      <c r="X53" s="56">
        <f t="shared" si="1"/>
        <v>23339</v>
      </c>
      <c r="Y53" s="95"/>
      <c r="Z53" s="99">
        <f t="shared" si="3"/>
        <v>-5226</v>
      </c>
      <c r="AG53" s="57"/>
    </row>
    <row r="54" spans="1:33" ht="12.75">
      <c r="A54" s="73">
        <v>41878</v>
      </c>
      <c r="B54" s="76">
        <v>54</v>
      </c>
      <c r="C54" s="55" t="s">
        <v>157</v>
      </c>
      <c r="D54" s="79">
        <v>1983</v>
      </c>
      <c r="E54" s="59">
        <v>14520</v>
      </c>
      <c r="F54" s="59">
        <v>2070</v>
      </c>
      <c r="G54" s="59">
        <v>200</v>
      </c>
      <c r="H54" s="59"/>
      <c r="I54" s="59"/>
      <c r="J54" s="59">
        <v>177</v>
      </c>
      <c r="K54" s="59">
        <v>200</v>
      </c>
      <c r="L54" s="59"/>
      <c r="M54" s="56">
        <f t="shared" si="2"/>
        <v>19150</v>
      </c>
      <c r="N54" s="60"/>
      <c r="O54" s="59">
        <v>1819</v>
      </c>
      <c r="P54" s="59">
        <v>9676</v>
      </c>
      <c r="Q54" s="59">
        <v>4352</v>
      </c>
      <c r="R54" s="59">
        <v>7975</v>
      </c>
      <c r="S54" s="59"/>
      <c r="T54" s="59"/>
      <c r="U54" s="59"/>
      <c r="V54" s="59">
        <v>568</v>
      </c>
      <c r="W54" s="59">
        <v>200</v>
      </c>
      <c r="X54" s="56">
        <v>24590</v>
      </c>
      <c r="Y54" s="95"/>
      <c r="Z54" s="99">
        <f t="shared" si="3"/>
        <v>-5440</v>
      </c>
      <c r="AG54" s="57"/>
    </row>
    <row r="55" spans="1:33" ht="12.75">
      <c r="A55" s="73">
        <v>41878</v>
      </c>
      <c r="B55" s="76">
        <v>55</v>
      </c>
      <c r="C55" s="55" t="s">
        <v>158</v>
      </c>
      <c r="D55" s="79">
        <v>6386</v>
      </c>
      <c r="E55" s="59">
        <v>4623</v>
      </c>
      <c r="F55" s="59">
        <v>1197</v>
      </c>
      <c r="G55" s="59">
        <v>13778</v>
      </c>
      <c r="H55" s="59"/>
      <c r="I55" s="59"/>
      <c r="J55" s="59">
        <v>91</v>
      </c>
      <c r="K55" s="59"/>
      <c r="L55" s="59">
        <v>135</v>
      </c>
      <c r="M55" s="56">
        <f t="shared" si="2"/>
        <v>26210</v>
      </c>
      <c r="N55" s="60"/>
      <c r="O55" s="59">
        <v>971</v>
      </c>
      <c r="P55" s="59">
        <v>4297</v>
      </c>
      <c r="Q55" s="59">
        <v>1989</v>
      </c>
      <c r="R55" s="59">
        <v>3504</v>
      </c>
      <c r="S55" s="59"/>
      <c r="T55" s="59"/>
      <c r="U55" s="59"/>
      <c r="V55" s="59">
        <v>328</v>
      </c>
      <c r="W55" s="59">
        <v>1558</v>
      </c>
      <c r="X55" s="56">
        <f t="shared" si="1"/>
        <v>12647</v>
      </c>
      <c r="Y55" s="95"/>
      <c r="Z55" s="99">
        <f t="shared" si="3"/>
        <v>13563</v>
      </c>
      <c r="AG55" s="57"/>
    </row>
    <row r="56" spans="1:33" ht="12.75">
      <c r="A56" s="73">
        <v>41878</v>
      </c>
      <c r="B56" s="76">
        <v>56</v>
      </c>
      <c r="C56" s="55" t="s">
        <v>159</v>
      </c>
      <c r="D56" s="79">
        <v>43983</v>
      </c>
      <c r="E56" s="59">
        <v>39603</v>
      </c>
      <c r="F56" s="59">
        <v>1564</v>
      </c>
      <c r="G56" s="59">
        <v>5626</v>
      </c>
      <c r="H56" s="59"/>
      <c r="I56" s="59"/>
      <c r="J56" s="59">
        <v>240</v>
      </c>
      <c r="K56" s="59"/>
      <c r="L56" s="59">
        <v>491</v>
      </c>
      <c r="M56" s="56">
        <f t="shared" si="2"/>
        <v>91507</v>
      </c>
      <c r="N56" s="60"/>
      <c r="O56" s="59">
        <v>10349</v>
      </c>
      <c r="P56" s="59">
        <v>29245</v>
      </c>
      <c r="Q56" s="59">
        <v>31377</v>
      </c>
      <c r="R56" s="59">
        <v>11327</v>
      </c>
      <c r="S56" s="59"/>
      <c r="T56" s="59"/>
      <c r="U56" s="59"/>
      <c r="V56" s="59">
        <v>801</v>
      </c>
      <c r="W56" s="59">
        <v>1365</v>
      </c>
      <c r="X56" s="56">
        <f t="shared" si="1"/>
        <v>84464</v>
      </c>
      <c r="Y56" s="95"/>
      <c r="Z56" s="99">
        <f t="shared" si="3"/>
        <v>7043</v>
      </c>
      <c r="AG56" s="57"/>
    </row>
    <row r="57" spans="1:33" ht="12.75">
      <c r="A57" s="73">
        <v>41897</v>
      </c>
      <c r="B57" s="76">
        <v>57</v>
      </c>
      <c r="C57" s="55" t="s">
        <v>22</v>
      </c>
      <c r="D57" s="79">
        <v>32924</v>
      </c>
      <c r="E57" s="59">
        <v>5144</v>
      </c>
      <c r="F57" s="59">
        <v>5881</v>
      </c>
      <c r="G57" s="59"/>
      <c r="H57" s="59"/>
      <c r="I57" s="59"/>
      <c r="J57" s="59"/>
      <c r="K57" s="59"/>
      <c r="L57" s="59">
        <v>120</v>
      </c>
      <c r="M57" s="56">
        <f t="shared" si="2"/>
        <v>44069</v>
      </c>
      <c r="N57" s="60"/>
      <c r="O57" s="59">
        <v>3517</v>
      </c>
      <c r="P57" s="59">
        <v>37357</v>
      </c>
      <c r="Q57" s="59"/>
      <c r="R57" s="59">
        <v>5025</v>
      </c>
      <c r="S57" s="59"/>
      <c r="T57" s="59"/>
      <c r="U57" s="59"/>
      <c r="V57" s="59"/>
      <c r="W57" s="59"/>
      <c r="X57" s="56">
        <f t="shared" si="1"/>
        <v>45899</v>
      </c>
      <c r="Y57" s="95"/>
      <c r="Z57" s="99">
        <f t="shared" si="3"/>
        <v>-1830</v>
      </c>
      <c r="AG57" s="57"/>
    </row>
    <row r="58" spans="1:33" ht="12.75">
      <c r="A58" s="73">
        <v>41880</v>
      </c>
      <c r="B58" s="76">
        <v>58</v>
      </c>
      <c r="C58" s="55" t="s">
        <v>160</v>
      </c>
      <c r="D58" s="79">
        <v>234920</v>
      </c>
      <c r="E58" s="59">
        <v>64521</v>
      </c>
      <c r="F58" s="59">
        <v>13535</v>
      </c>
      <c r="G58" s="59">
        <v>552</v>
      </c>
      <c r="H58" s="59">
        <v>83322</v>
      </c>
      <c r="I58" s="59">
        <v>137964</v>
      </c>
      <c r="J58" s="59">
        <v>8785</v>
      </c>
      <c r="K58" s="59">
        <v>137</v>
      </c>
      <c r="L58" s="59">
        <v>250</v>
      </c>
      <c r="M58" s="56">
        <f t="shared" si="2"/>
        <v>543986</v>
      </c>
      <c r="N58" s="60"/>
      <c r="O58" s="59">
        <v>82667</v>
      </c>
      <c r="P58" s="59">
        <v>195749</v>
      </c>
      <c r="Q58" s="59">
        <v>166186</v>
      </c>
      <c r="R58" s="59">
        <v>22890</v>
      </c>
      <c r="S58" s="59">
        <v>55886</v>
      </c>
      <c r="T58" s="59">
        <v>18374</v>
      </c>
      <c r="U58" s="59"/>
      <c r="V58" s="59"/>
      <c r="W58" s="59"/>
      <c r="X58" s="56">
        <f t="shared" si="1"/>
        <v>541752</v>
      </c>
      <c r="Y58" s="95"/>
      <c r="Z58" s="99">
        <f t="shared" si="3"/>
        <v>2234</v>
      </c>
      <c r="AG58" s="57"/>
    </row>
    <row r="59" spans="1:33" ht="12.75">
      <c r="A59" s="73">
        <v>41878</v>
      </c>
      <c r="B59" s="76">
        <v>59</v>
      </c>
      <c r="C59" s="55" t="s">
        <v>5</v>
      </c>
      <c r="D59" s="79">
        <v>1691604</v>
      </c>
      <c r="E59" s="59">
        <v>855721</v>
      </c>
      <c r="F59" s="59">
        <v>316368</v>
      </c>
      <c r="G59" s="59">
        <v>7126</v>
      </c>
      <c r="H59" s="59">
        <v>121434</v>
      </c>
      <c r="I59" s="59">
        <v>461483</v>
      </c>
      <c r="J59" s="59">
        <v>3161</v>
      </c>
      <c r="K59" s="59">
        <v>37561</v>
      </c>
      <c r="L59" s="59">
        <v>464040</v>
      </c>
      <c r="M59" s="56">
        <f t="shared" si="2"/>
        <v>3958498</v>
      </c>
      <c r="N59" s="60">
        <v>274848</v>
      </c>
      <c r="O59" s="59">
        <v>14672</v>
      </c>
      <c r="P59" s="59">
        <v>596082</v>
      </c>
      <c r="Q59" s="59">
        <v>502202</v>
      </c>
      <c r="R59" s="59">
        <v>1246732</v>
      </c>
      <c r="S59" s="59">
        <v>460859</v>
      </c>
      <c r="T59" s="59">
        <v>817989</v>
      </c>
      <c r="U59" s="59"/>
      <c r="V59" s="59">
        <v>11016</v>
      </c>
      <c r="W59" s="59">
        <v>48221</v>
      </c>
      <c r="X59" s="56">
        <f aca="true" t="shared" si="4" ref="X59:X112">SUM(N59:W59)</f>
        <v>3972621</v>
      </c>
      <c r="Y59" s="95">
        <v>2418</v>
      </c>
      <c r="Z59" s="99">
        <f t="shared" si="3"/>
        <v>-11705</v>
      </c>
      <c r="AG59" s="57"/>
    </row>
    <row r="60" spans="1:33" ht="12.75">
      <c r="A60" s="73">
        <v>41880</v>
      </c>
      <c r="B60" s="76">
        <v>60</v>
      </c>
      <c r="C60" s="55" t="s">
        <v>161</v>
      </c>
      <c r="D60" s="79">
        <v>51683</v>
      </c>
      <c r="E60" s="59">
        <v>43538</v>
      </c>
      <c r="F60" s="59">
        <v>9354</v>
      </c>
      <c r="G60" s="59">
        <v>363</v>
      </c>
      <c r="H60" s="59">
        <v>39996</v>
      </c>
      <c r="I60" s="59">
        <v>5572</v>
      </c>
      <c r="J60" s="59">
        <v>2927</v>
      </c>
      <c r="K60" s="59">
        <v>2364</v>
      </c>
      <c r="L60" s="59">
        <v>50</v>
      </c>
      <c r="M60" s="56">
        <f t="shared" si="2"/>
        <v>155847</v>
      </c>
      <c r="N60" s="60"/>
      <c r="O60" s="59">
        <v>33849</v>
      </c>
      <c r="P60" s="59">
        <v>27941</v>
      </c>
      <c r="Q60" s="59">
        <v>47328</v>
      </c>
      <c r="R60" s="59">
        <v>12352</v>
      </c>
      <c r="S60" s="59">
        <v>2866</v>
      </c>
      <c r="T60" s="59">
        <v>4692</v>
      </c>
      <c r="U60" s="59"/>
      <c r="V60" s="59"/>
      <c r="W60" s="59"/>
      <c r="X60" s="56">
        <f t="shared" si="4"/>
        <v>129028</v>
      </c>
      <c r="Y60" s="95"/>
      <c r="Z60" s="99">
        <f t="shared" si="3"/>
        <v>26819</v>
      </c>
      <c r="AG60" s="57"/>
    </row>
    <row r="61" spans="1:33" ht="12.75">
      <c r="A61" s="73">
        <v>41919</v>
      </c>
      <c r="B61" s="76">
        <v>61</v>
      </c>
      <c r="C61" s="55" t="s">
        <v>162</v>
      </c>
      <c r="D61" s="79">
        <v>63024</v>
      </c>
      <c r="E61" s="59">
        <v>25286</v>
      </c>
      <c r="F61" s="59"/>
      <c r="G61" s="59"/>
      <c r="H61" s="59">
        <v>5457</v>
      </c>
      <c r="I61" s="59">
        <v>4630</v>
      </c>
      <c r="J61" s="59">
        <v>532</v>
      </c>
      <c r="K61" s="59">
        <v>2345</v>
      </c>
      <c r="L61" s="59"/>
      <c r="M61" s="56">
        <f t="shared" si="2"/>
        <v>101274</v>
      </c>
      <c r="N61" s="60"/>
      <c r="O61" s="59">
        <v>12899</v>
      </c>
      <c r="P61" s="59">
        <v>54654</v>
      </c>
      <c r="Q61" s="59"/>
      <c r="R61" s="59">
        <v>25828</v>
      </c>
      <c r="S61" s="59"/>
      <c r="T61" s="59"/>
      <c r="U61" s="59">
        <v>5932</v>
      </c>
      <c r="V61" s="59">
        <v>2965</v>
      </c>
      <c r="W61" s="59"/>
      <c r="X61" s="56">
        <f t="shared" si="4"/>
        <v>102278</v>
      </c>
      <c r="Y61" s="95"/>
      <c r="Z61" s="99">
        <f t="shared" si="3"/>
        <v>-1004</v>
      </c>
      <c r="AG61" s="57"/>
    </row>
    <row r="62" spans="1:33" ht="12.75">
      <c r="A62" s="73">
        <v>41878</v>
      </c>
      <c r="B62" s="76">
        <v>62</v>
      </c>
      <c r="C62" s="55" t="s">
        <v>163</v>
      </c>
      <c r="D62" s="79">
        <v>13418</v>
      </c>
      <c r="E62" s="59">
        <v>17650</v>
      </c>
      <c r="F62" s="59"/>
      <c r="G62" s="59">
        <v>670</v>
      </c>
      <c r="H62" s="59"/>
      <c r="I62" s="59"/>
      <c r="J62" s="59">
        <v>113</v>
      </c>
      <c r="K62" s="59"/>
      <c r="L62" s="59">
        <v>75</v>
      </c>
      <c r="M62" s="56">
        <f t="shared" si="2"/>
        <v>31926</v>
      </c>
      <c r="N62" s="60"/>
      <c r="O62" s="59">
        <v>5551</v>
      </c>
      <c r="P62" s="59">
        <v>13909</v>
      </c>
      <c r="Q62" s="59">
        <v>81</v>
      </c>
      <c r="R62" s="59">
        <v>9078</v>
      </c>
      <c r="S62" s="59"/>
      <c r="T62" s="59"/>
      <c r="U62" s="59"/>
      <c r="V62" s="59">
        <v>568</v>
      </c>
      <c r="W62" s="59">
        <v>348</v>
      </c>
      <c r="X62" s="56">
        <f t="shared" si="4"/>
        <v>29535</v>
      </c>
      <c r="Y62" s="95"/>
      <c r="Z62" s="99">
        <f t="shared" si="3"/>
        <v>2391</v>
      </c>
      <c r="AG62" s="57"/>
    </row>
    <row r="63" spans="1:33" ht="12.75">
      <c r="A63" s="73">
        <v>41878</v>
      </c>
      <c r="B63" s="76">
        <v>63</v>
      </c>
      <c r="C63" s="55" t="s">
        <v>164</v>
      </c>
      <c r="D63" s="79">
        <v>5171</v>
      </c>
      <c r="E63" s="59">
        <v>19217</v>
      </c>
      <c r="F63" s="59">
        <v>4071</v>
      </c>
      <c r="G63" s="59"/>
      <c r="H63" s="59"/>
      <c r="I63" s="59"/>
      <c r="J63" s="59">
        <v>252</v>
      </c>
      <c r="K63" s="59"/>
      <c r="L63" s="59">
        <v>11480</v>
      </c>
      <c r="M63" s="56">
        <f t="shared" si="2"/>
        <v>40191</v>
      </c>
      <c r="N63" s="60"/>
      <c r="O63" s="59">
        <v>2895</v>
      </c>
      <c r="P63" s="59">
        <v>12771</v>
      </c>
      <c r="Q63" s="59">
        <v>31503</v>
      </c>
      <c r="R63" s="59">
        <v>5198</v>
      </c>
      <c r="S63" s="59"/>
      <c r="T63" s="59"/>
      <c r="U63" s="59"/>
      <c r="V63" s="59">
        <v>570</v>
      </c>
      <c r="W63" s="59">
        <v>158</v>
      </c>
      <c r="X63" s="56">
        <f t="shared" si="4"/>
        <v>53095</v>
      </c>
      <c r="Y63" s="95"/>
      <c r="Z63" s="99">
        <f t="shared" si="3"/>
        <v>-12904</v>
      </c>
      <c r="AG63" s="57"/>
    </row>
    <row r="64" spans="1:33" ht="12.75">
      <c r="A64" s="73">
        <v>41878</v>
      </c>
      <c r="B64" s="76">
        <v>64</v>
      </c>
      <c r="C64" s="55" t="s">
        <v>165</v>
      </c>
      <c r="D64" s="79">
        <v>13809</v>
      </c>
      <c r="E64" s="59">
        <v>1009</v>
      </c>
      <c r="F64" s="59"/>
      <c r="G64" s="59"/>
      <c r="H64" s="59"/>
      <c r="I64" s="59"/>
      <c r="J64" s="59">
        <v>29</v>
      </c>
      <c r="K64" s="59"/>
      <c r="L64" s="59">
        <v>1253</v>
      </c>
      <c r="M64" s="56">
        <f t="shared" si="2"/>
        <v>16100</v>
      </c>
      <c r="N64" s="60"/>
      <c r="O64" s="59">
        <v>1467</v>
      </c>
      <c r="P64" s="59">
        <v>3327</v>
      </c>
      <c r="Q64" s="59">
        <v>1148</v>
      </c>
      <c r="R64" s="59">
        <v>5452</v>
      </c>
      <c r="S64" s="59"/>
      <c r="T64" s="59"/>
      <c r="U64" s="59"/>
      <c r="V64" s="59">
        <v>360</v>
      </c>
      <c r="W64" s="59">
        <v>150</v>
      </c>
      <c r="X64" s="56">
        <f t="shared" si="4"/>
        <v>11904</v>
      </c>
      <c r="Y64" s="95"/>
      <c r="Z64" s="99">
        <f t="shared" si="3"/>
        <v>4196</v>
      </c>
      <c r="AG64" s="57"/>
    </row>
    <row r="65" spans="1:33" ht="12.75">
      <c r="A65" s="73">
        <v>41879</v>
      </c>
      <c r="B65" s="76">
        <v>65</v>
      </c>
      <c r="C65" s="55" t="s">
        <v>166</v>
      </c>
      <c r="D65" s="79">
        <v>72608</v>
      </c>
      <c r="E65" s="59">
        <v>281017</v>
      </c>
      <c r="F65" s="59">
        <v>105741</v>
      </c>
      <c r="G65" s="59"/>
      <c r="H65" s="59">
        <v>73565</v>
      </c>
      <c r="I65" s="59">
        <v>116362</v>
      </c>
      <c r="J65" s="59">
        <v>2374</v>
      </c>
      <c r="K65" s="59"/>
      <c r="L65" s="59">
        <v>3459</v>
      </c>
      <c r="M65" s="56">
        <f t="shared" si="2"/>
        <v>655126</v>
      </c>
      <c r="N65" s="60"/>
      <c r="O65" s="59">
        <v>57462</v>
      </c>
      <c r="P65" s="59">
        <v>278742</v>
      </c>
      <c r="Q65" s="59"/>
      <c r="R65" s="59">
        <v>94136</v>
      </c>
      <c r="S65" s="59">
        <v>110861</v>
      </c>
      <c r="T65" s="59"/>
      <c r="U65" s="59">
        <v>73281</v>
      </c>
      <c r="V65" s="59">
        <v>4451</v>
      </c>
      <c r="W65" s="59"/>
      <c r="X65" s="56">
        <f t="shared" si="4"/>
        <v>618933</v>
      </c>
      <c r="Y65" s="95"/>
      <c r="Z65" s="99">
        <f t="shared" si="3"/>
        <v>36193</v>
      </c>
      <c r="AG65" s="57"/>
    </row>
    <row r="66" spans="1:33" ht="12.75">
      <c r="A66" s="73">
        <v>41870</v>
      </c>
      <c r="B66" s="76">
        <v>66</v>
      </c>
      <c r="C66" s="55" t="s">
        <v>167</v>
      </c>
      <c r="D66" s="79">
        <v>23605</v>
      </c>
      <c r="E66" s="59">
        <v>462857</v>
      </c>
      <c r="F66" s="59">
        <v>49187</v>
      </c>
      <c r="G66" s="59"/>
      <c r="H66" s="59"/>
      <c r="I66" s="59"/>
      <c r="J66" s="59">
        <v>2876</v>
      </c>
      <c r="K66" s="59"/>
      <c r="L66" s="59">
        <v>15000</v>
      </c>
      <c r="M66" s="56">
        <f t="shared" si="2"/>
        <v>553525</v>
      </c>
      <c r="N66" s="60"/>
      <c r="O66" s="59">
        <v>161019</v>
      </c>
      <c r="P66" s="59">
        <v>218316</v>
      </c>
      <c r="Q66" s="59">
        <v>64002</v>
      </c>
      <c r="R66" s="59">
        <v>95571</v>
      </c>
      <c r="S66" s="59"/>
      <c r="T66" s="59"/>
      <c r="U66" s="59"/>
      <c r="V66" s="59">
        <v>1669</v>
      </c>
      <c r="W66" s="59"/>
      <c r="X66" s="56">
        <f t="shared" si="4"/>
        <v>540577</v>
      </c>
      <c r="Y66" s="95"/>
      <c r="Z66" s="99">
        <f t="shared" si="3"/>
        <v>12948</v>
      </c>
      <c r="AG66" s="57"/>
    </row>
    <row r="67" spans="1:33" ht="12.75">
      <c r="A67" s="73">
        <v>41813</v>
      </c>
      <c r="B67" s="76">
        <v>67</v>
      </c>
      <c r="C67" s="58" t="s">
        <v>42</v>
      </c>
      <c r="D67" s="79">
        <v>593160</v>
      </c>
      <c r="E67" s="59">
        <v>740865</v>
      </c>
      <c r="F67" s="59"/>
      <c r="G67" s="59">
        <v>13635</v>
      </c>
      <c r="H67" s="59"/>
      <c r="I67" s="59">
        <v>138664</v>
      </c>
      <c r="J67" s="59">
        <v>19377</v>
      </c>
      <c r="K67" s="59">
        <v>34321</v>
      </c>
      <c r="L67" s="59">
        <v>9480</v>
      </c>
      <c r="M67" s="56">
        <f t="shared" si="2"/>
        <v>1549502</v>
      </c>
      <c r="N67" s="60">
        <v>142399</v>
      </c>
      <c r="O67" s="59">
        <v>117185</v>
      </c>
      <c r="P67" s="59">
        <v>569284</v>
      </c>
      <c r="Q67" s="59">
        <v>326921</v>
      </c>
      <c r="R67" s="59">
        <v>270482</v>
      </c>
      <c r="S67" s="59">
        <v>116636</v>
      </c>
      <c r="T67" s="59"/>
      <c r="U67" s="59"/>
      <c r="V67" s="59"/>
      <c r="W67" s="59">
        <v>-9354</v>
      </c>
      <c r="X67" s="56">
        <f t="shared" si="4"/>
        <v>1533553</v>
      </c>
      <c r="Y67" s="95"/>
      <c r="Z67" s="99">
        <f t="shared" si="3"/>
        <v>15949</v>
      </c>
      <c r="AG67" s="57"/>
    </row>
    <row r="68" spans="1:33" ht="12.75">
      <c r="A68" s="73">
        <v>41880</v>
      </c>
      <c r="B68" s="76">
        <v>68</v>
      </c>
      <c r="C68" s="58" t="s">
        <v>112</v>
      </c>
      <c r="D68" s="79">
        <v>75916</v>
      </c>
      <c r="E68" s="59">
        <v>428673</v>
      </c>
      <c r="F68" s="59"/>
      <c r="G68" s="59"/>
      <c r="H68" s="59"/>
      <c r="I68" s="59">
        <v>9280</v>
      </c>
      <c r="J68" s="59">
        <v>2957</v>
      </c>
      <c r="K68" s="59">
        <v>0</v>
      </c>
      <c r="L68" s="59">
        <v>2300</v>
      </c>
      <c r="M68" s="56">
        <f t="shared" si="2"/>
        <v>519126</v>
      </c>
      <c r="N68" s="60">
        <v>43467</v>
      </c>
      <c r="O68" s="59">
        <v>97032</v>
      </c>
      <c r="P68" s="59">
        <v>226065</v>
      </c>
      <c r="Q68" s="59">
        <v>18211</v>
      </c>
      <c r="R68" s="59">
        <v>132542</v>
      </c>
      <c r="S68" s="59">
        <v>9105</v>
      </c>
      <c r="T68" s="59"/>
      <c r="U68" s="59">
        <v>1613</v>
      </c>
      <c r="V68" s="59">
        <v>125</v>
      </c>
      <c r="W68" s="59">
        <v>645</v>
      </c>
      <c r="X68" s="56">
        <f t="shared" si="4"/>
        <v>528805</v>
      </c>
      <c r="Y68" s="95"/>
      <c r="Z68" s="99">
        <f t="shared" si="3"/>
        <v>-9679</v>
      </c>
      <c r="AG68" s="57"/>
    </row>
    <row r="69" spans="1:33" ht="12.75">
      <c r="A69" s="73">
        <v>41845</v>
      </c>
      <c r="B69" s="76">
        <v>69</v>
      </c>
      <c r="C69" s="62" t="s">
        <v>168</v>
      </c>
      <c r="D69" s="79">
        <v>11640</v>
      </c>
      <c r="E69" s="59">
        <v>238</v>
      </c>
      <c r="F69" s="59">
        <v>454</v>
      </c>
      <c r="G69" s="59"/>
      <c r="H69" s="59"/>
      <c r="I69" s="59"/>
      <c r="J69" s="59">
        <v>52</v>
      </c>
      <c r="K69" s="59"/>
      <c r="L69" s="59"/>
      <c r="M69" s="56">
        <f aca="true" t="shared" si="5" ref="M69:M131">SUM(D69:L69)</f>
        <v>12384</v>
      </c>
      <c r="N69" s="60"/>
      <c r="O69" s="59">
        <v>4846</v>
      </c>
      <c r="P69" s="59">
        <v>4066</v>
      </c>
      <c r="Q69" s="59"/>
      <c r="R69" s="59">
        <v>3387</v>
      </c>
      <c r="S69" s="59"/>
      <c r="T69" s="59"/>
      <c r="U69" s="59"/>
      <c r="V69" s="59"/>
      <c r="W69" s="59"/>
      <c r="X69" s="56">
        <f t="shared" si="4"/>
        <v>12299</v>
      </c>
      <c r="Y69" s="95"/>
      <c r="Z69" s="99">
        <f t="shared" si="3"/>
        <v>85</v>
      </c>
      <c r="AG69" s="57"/>
    </row>
    <row r="70" spans="1:33" ht="12.75">
      <c r="A70" s="73">
        <v>41880</v>
      </c>
      <c r="B70" s="76">
        <v>70</v>
      </c>
      <c r="C70" s="58" t="s">
        <v>169</v>
      </c>
      <c r="D70" s="79">
        <v>127316</v>
      </c>
      <c r="E70" s="59">
        <v>32191</v>
      </c>
      <c r="F70" s="59">
        <v>14538</v>
      </c>
      <c r="G70" s="59"/>
      <c r="H70" s="59">
        <v>37452</v>
      </c>
      <c r="I70" s="59">
        <v>2845</v>
      </c>
      <c r="J70" s="59">
        <v>2275</v>
      </c>
      <c r="K70" s="59">
        <v>5137</v>
      </c>
      <c r="L70" s="59">
        <v>200</v>
      </c>
      <c r="M70" s="56">
        <f t="shared" si="5"/>
        <v>221954</v>
      </c>
      <c r="N70" s="60"/>
      <c r="O70" s="59">
        <v>44636</v>
      </c>
      <c r="P70" s="59">
        <v>69183</v>
      </c>
      <c r="Q70" s="59">
        <v>60208</v>
      </c>
      <c r="R70" s="59">
        <v>17418</v>
      </c>
      <c r="S70" s="59">
        <v>2803</v>
      </c>
      <c r="T70" s="59"/>
      <c r="U70" s="59"/>
      <c r="V70" s="59"/>
      <c r="W70" s="59"/>
      <c r="X70" s="56">
        <f t="shared" si="4"/>
        <v>194248</v>
      </c>
      <c r="Y70" s="95"/>
      <c r="Z70" s="99">
        <f t="shared" si="3"/>
        <v>27706</v>
      </c>
      <c r="AG70" s="57"/>
    </row>
    <row r="71" spans="1:33" ht="12.75">
      <c r="A71" s="73">
        <v>41855</v>
      </c>
      <c r="B71" s="76">
        <v>72</v>
      </c>
      <c r="C71" s="55" t="s">
        <v>15</v>
      </c>
      <c r="D71" s="79">
        <v>83143</v>
      </c>
      <c r="E71" s="59">
        <v>397305</v>
      </c>
      <c r="F71" s="59">
        <v>5441</v>
      </c>
      <c r="G71" s="59"/>
      <c r="H71" s="59">
        <v>2150</v>
      </c>
      <c r="I71" s="59">
        <v>93861</v>
      </c>
      <c r="J71" s="59">
        <v>3006</v>
      </c>
      <c r="K71" s="59">
        <v>11359</v>
      </c>
      <c r="L71" s="59">
        <v>2083</v>
      </c>
      <c r="M71" s="56">
        <f t="shared" si="5"/>
        <v>598348</v>
      </c>
      <c r="N71" s="60">
        <v>31483</v>
      </c>
      <c r="O71" s="59">
        <v>92369</v>
      </c>
      <c r="P71" s="59">
        <v>220041</v>
      </c>
      <c r="Q71" s="59">
        <v>31660</v>
      </c>
      <c r="R71" s="59">
        <v>77318</v>
      </c>
      <c r="S71" s="59">
        <v>93861</v>
      </c>
      <c r="T71" s="59"/>
      <c r="U71" s="59"/>
      <c r="V71" s="59">
        <v>551</v>
      </c>
      <c r="W71" s="59"/>
      <c r="X71" s="56">
        <f t="shared" si="4"/>
        <v>547283</v>
      </c>
      <c r="Y71" s="95"/>
      <c r="Z71" s="99">
        <f t="shared" si="3"/>
        <v>51065</v>
      </c>
      <c r="AG71" s="57"/>
    </row>
    <row r="72" spans="1:33" ht="12.75">
      <c r="A72" s="73">
        <v>41864</v>
      </c>
      <c r="B72" s="76">
        <v>73</v>
      </c>
      <c r="C72" s="55" t="s">
        <v>87</v>
      </c>
      <c r="D72" s="79">
        <v>437603</v>
      </c>
      <c r="E72" s="59">
        <v>521692</v>
      </c>
      <c r="F72" s="59">
        <v>11510</v>
      </c>
      <c r="G72" s="59"/>
      <c r="H72" s="59">
        <v>156579</v>
      </c>
      <c r="I72" s="59"/>
      <c r="J72" s="59">
        <v>1153</v>
      </c>
      <c r="K72" s="59"/>
      <c r="L72" s="59">
        <v>5993</v>
      </c>
      <c r="M72" s="56">
        <f t="shared" si="5"/>
        <v>1134530</v>
      </c>
      <c r="N72" s="60">
        <v>51467</v>
      </c>
      <c r="O72" s="59">
        <v>105359</v>
      </c>
      <c r="P72" s="59">
        <v>456019</v>
      </c>
      <c r="Q72" s="59">
        <v>150627</v>
      </c>
      <c r="R72" s="59">
        <v>196025</v>
      </c>
      <c r="S72" s="59"/>
      <c r="T72" s="59"/>
      <c r="U72" s="59">
        <v>2210</v>
      </c>
      <c r="V72" s="59">
        <v>1933</v>
      </c>
      <c r="W72" s="59"/>
      <c r="X72" s="56">
        <f t="shared" si="4"/>
        <v>963640</v>
      </c>
      <c r="Y72" s="95"/>
      <c r="Z72" s="99">
        <f t="shared" si="3"/>
        <v>170890</v>
      </c>
      <c r="AG72" s="57"/>
    </row>
    <row r="73" spans="1:33" ht="12.75">
      <c r="A73" s="73">
        <v>41878</v>
      </c>
      <c r="B73" s="76">
        <v>74</v>
      </c>
      <c r="C73" s="55" t="s">
        <v>170</v>
      </c>
      <c r="D73" s="79">
        <v>16125</v>
      </c>
      <c r="E73" s="59">
        <v>11895</v>
      </c>
      <c r="F73" s="59">
        <v>485</v>
      </c>
      <c r="G73" s="59"/>
      <c r="H73" s="59"/>
      <c r="I73" s="59">
        <v>6839</v>
      </c>
      <c r="J73" s="59">
        <v>36</v>
      </c>
      <c r="K73" s="59">
        <v>5</v>
      </c>
      <c r="L73" s="59"/>
      <c r="M73" s="56">
        <f t="shared" si="5"/>
        <v>35385</v>
      </c>
      <c r="N73" s="60">
        <v>504</v>
      </c>
      <c r="O73" s="59">
        <v>13888</v>
      </c>
      <c r="P73" s="59">
        <v>3619</v>
      </c>
      <c r="Q73" s="59">
        <v>5784</v>
      </c>
      <c r="R73" s="59">
        <v>7290</v>
      </c>
      <c r="S73" s="59"/>
      <c r="T73" s="59"/>
      <c r="U73" s="59"/>
      <c r="V73" s="59"/>
      <c r="W73" s="59"/>
      <c r="X73" s="56">
        <f t="shared" si="4"/>
        <v>31085</v>
      </c>
      <c r="Y73" s="95"/>
      <c r="Z73" s="99">
        <f t="shared" si="3"/>
        <v>4300</v>
      </c>
      <c r="AG73" s="57"/>
    </row>
    <row r="74" spans="1:33" ht="12.75">
      <c r="A74" s="73">
        <v>41880</v>
      </c>
      <c r="B74" s="76">
        <v>75</v>
      </c>
      <c r="C74" s="55" t="s">
        <v>171</v>
      </c>
      <c r="D74" s="79">
        <v>24972</v>
      </c>
      <c r="E74" s="59">
        <v>63767</v>
      </c>
      <c r="F74" s="59">
        <v>1621</v>
      </c>
      <c r="G74" s="59">
        <v>373</v>
      </c>
      <c r="H74" s="59">
        <v>91122</v>
      </c>
      <c r="I74" s="59">
        <v>1326</v>
      </c>
      <c r="J74" s="59">
        <v>1819</v>
      </c>
      <c r="K74" s="59">
        <v>27</v>
      </c>
      <c r="L74" s="59"/>
      <c r="M74" s="56">
        <f t="shared" si="5"/>
        <v>185027</v>
      </c>
      <c r="N74" s="60">
        <v>5037</v>
      </c>
      <c r="O74" s="59">
        <v>13422</v>
      </c>
      <c r="P74" s="59">
        <v>13327</v>
      </c>
      <c r="Q74" s="59">
        <v>24893</v>
      </c>
      <c r="R74" s="59">
        <v>10285</v>
      </c>
      <c r="S74" s="59">
        <v>833</v>
      </c>
      <c r="T74" s="59"/>
      <c r="U74" s="59">
        <v>12</v>
      </c>
      <c r="V74" s="59"/>
      <c r="W74" s="59"/>
      <c r="X74" s="56">
        <f t="shared" si="4"/>
        <v>67809</v>
      </c>
      <c r="Y74" s="95"/>
      <c r="Z74" s="99">
        <f t="shared" si="3"/>
        <v>117218</v>
      </c>
      <c r="AG74" s="57"/>
    </row>
    <row r="75" spans="1:33" ht="12.75">
      <c r="A75" s="73">
        <v>41901</v>
      </c>
      <c r="B75" s="76">
        <v>76</v>
      </c>
      <c r="C75" s="55" t="s">
        <v>172</v>
      </c>
      <c r="D75" s="79">
        <v>146725</v>
      </c>
      <c r="E75" s="59">
        <v>662274</v>
      </c>
      <c r="F75" s="59"/>
      <c r="G75" s="59">
        <v>1522</v>
      </c>
      <c r="H75" s="59">
        <v>691548</v>
      </c>
      <c r="I75" s="59">
        <v>4096</v>
      </c>
      <c r="J75" s="59">
        <v>23404</v>
      </c>
      <c r="K75" s="59"/>
      <c r="L75" s="59">
        <v>38910</v>
      </c>
      <c r="M75" s="56">
        <f t="shared" si="5"/>
        <v>1568479</v>
      </c>
      <c r="N75" s="60">
        <v>200339</v>
      </c>
      <c r="O75" s="59">
        <v>197066</v>
      </c>
      <c r="P75" s="59">
        <v>334870</v>
      </c>
      <c r="Q75" s="59">
        <v>6853</v>
      </c>
      <c r="R75" s="59">
        <v>213549</v>
      </c>
      <c r="S75" s="59">
        <v>3686</v>
      </c>
      <c r="T75" s="59">
        <v>65</v>
      </c>
      <c r="U75" s="59">
        <v>631923</v>
      </c>
      <c r="V75" s="59"/>
      <c r="W75" s="59"/>
      <c r="X75" s="56">
        <f t="shared" si="4"/>
        <v>1588351</v>
      </c>
      <c r="Y75" s="95">
        <v>19397</v>
      </c>
      <c r="Z75" s="99">
        <f>M75-X75+Y75</f>
        <v>-475</v>
      </c>
      <c r="AG75" s="57"/>
    </row>
    <row r="76" spans="1:33" ht="12.75">
      <c r="A76" s="73">
        <v>41887</v>
      </c>
      <c r="B76" s="76">
        <v>77</v>
      </c>
      <c r="C76" s="55" t="s">
        <v>29</v>
      </c>
      <c r="D76" s="79">
        <v>9964</v>
      </c>
      <c r="E76" s="59">
        <v>244984</v>
      </c>
      <c r="F76" s="59">
        <v>31000</v>
      </c>
      <c r="G76" s="59"/>
      <c r="H76" s="59"/>
      <c r="I76" s="59"/>
      <c r="J76" s="59"/>
      <c r="K76" s="59"/>
      <c r="L76" s="59"/>
      <c r="M76" s="56">
        <f t="shared" si="5"/>
        <v>285948</v>
      </c>
      <c r="N76" s="60"/>
      <c r="O76" s="59">
        <v>109370</v>
      </c>
      <c r="P76" s="59"/>
      <c r="Q76" s="59">
        <v>130000</v>
      </c>
      <c r="R76" s="59">
        <v>30958</v>
      </c>
      <c r="S76" s="59"/>
      <c r="T76" s="59"/>
      <c r="U76" s="59"/>
      <c r="V76" s="59"/>
      <c r="W76" s="59">
        <v>15000</v>
      </c>
      <c r="X76" s="56">
        <f t="shared" si="4"/>
        <v>285328</v>
      </c>
      <c r="Y76" s="95"/>
      <c r="Z76" s="99">
        <f>M76-X76+Y76</f>
        <v>620</v>
      </c>
      <c r="AG76" s="57"/>
    </row>
    <row r="77" spans="1:33" ht="12.75">
      <c r="A77" s="73">
        <v>41880</v>
      </c>
      <c r="B77" s="76">
        <v>78</v>
      </c>
      <c r="C77" s="55" t="s">
        <v>23</v>
      </c>
      <c r="D77" s="79">
        <v>48251</v>
      </c>
      <c r="E77" s="59">
        <v>38938</v>
      </c>
      <c r="F77" s="59">
        <v>9885</v>
      </c>
      <c r="G77" s="59">
        <v>100</v>
      </c>
      <c r="H77" s="59"/>
      <c r="I77" s="59">
        <v>2441</v>
      </c>
      <c r="J77" s="59">
        <v>151</v>
      </c>
      <c r="K77" s="59"/>
      <c r="L77" s="59">
        <v>510</v>
      </c>
      <c r="M77" s="56">
        <f t="shared" si="5"/>
        <v>100276</v>
      </c>
      <c r="N77" s="60">
        <v>10000</v>
      </c>
      <c r="O77" s="59">
        <v>10320</v>
      </c>
      <c r="P77" s="59">
        <v>69011</v>
      </c>
      <c r="Q77" s="59">
        <v>16834</v>
      </c>
      <c r="R77" s="59">
        <v>25880</v>
      </c>
      <c r="S77" s="59"/>
      <c r="T77" s="59">
        <v>469</v>
      </c>
      <c r="U77" s="59"/>
      <c r="V77" s="59"/>
      <c r="W77" s="59"/>
      <c r="X77" s="56">
        <f t="shared" si="4"/>
        <v>132514</v>
      </c>
      <c r="Y77" s="95"/>
      <c r="Z77" s="99">
        <f t="shared" si="3"/>
        <v>-32238</v>
      </c>
      <c r="AG77" s="57"/>
    </row>
    <row r="78" spans="1:33" ht="12.75">
      <c r="A78" s="73">
        <v>41865</v>
      </c>
      <c r="B78" s="76">
        <v>79</v>
      </c>
      <c r="C78" s="55" t="s">
        <v>173</v>
      </c>
      <c r="D78" s="79">
        <v>3918.62</v>
      </c>
      <c r="E78" s="59">
        <v>25839.09</v>
      </c>
      <c r="F78" s="59">
        <v>2557.11</v>
      </c>
      <c r="G78" s="59"/>
      <c r="H78" s="59"/>
      <c r="I78" s="59"/>
      <c r="J78" s="59">
        <v>2985.65</v>
      </c>
      <c r="K78" s="59"/>
      <c r="L78" s="59">
        <v>270</v>
      </c>
      <c r="M78" s="56">
        <f t="shared" si="5"/>
        <v>35570.47</v>
      </c>
      <c r="N78" s="60"/>
      <c r="O78" s="59">
        <v>1121</v>
      </c>
      <c r="P78" s="59">
        <v>5977.93</v>
      </c>
      <c r="Q78" s="59">
        <v>5213.79</v>
      </c>
      <c r="R78" s="59">
        <v>18880.38</v>
      </c>
      <c r="S78" s="59"/>
      <c r="T78" s="59">
        <v>12.5</v>
      </c>
      <c r="U78" s="59"/>
      <c r="V78" s="59">
        <v>434</v>
      </c>
      <c r="W78" s="59"/>
      <c r="X78" s="56">
        <f t="shared" si="4"/>
        <v>31639.600000000002</v>
      </c>
      <c r="Y78" s="95"/>
      <c r="Z78" s="99">
        <f t="shared" si="3"/>
        <v>3930.869999999999</v>
      </c>
      <c r="AG78" s="57"/>
    </row>
    <row r="79" spans="1:33" ht="12.75">
      <c r="A79" s="73">
        <v>41878</v>
      </c>
      <c r="B79" s="76">
        <v>80</v>
      </c>
      <c r="C79" s="55" t="s">
        <v>329</v>
      </c>
      <c r="D79" s="79">
        <v>62937</v>
      </c>
      <c r="E79" s="59">
        <v>4377</v>
      </c>
      <c r="F79" s="59">
        <v>22539</v>
      </c>
      <c r="G79" s="59"/>
      <c r="H79" s="59"/>
      <c r="I79" s="59"/>
      <c r="J79" s="59">
        <v>95</v>
      </c>
      <c r="K79" s="59"/>
      <c r="L79" s="59">
        <v>261</v>
      </c>
      <c r="M79" s="56">
        <f t="shared" si="5"/>
        <v>90209</v>
      </c>
      <c r="N79" s="60"/>
      <c r="O79" s="59">
        <v>5517</v>
      </c>
      <c r="P79" s="59">
        <v>20195</v>
      </c>
      <c r="Q79" s="59">
        <v>38243</v>
      </c>
      <c r="R79" s="59">
        <v>6840</v>
      </c>
      <c r="S79" s="59"/>
      <c r="T79" s="59">
        <v>13963</v>
      </c>
      <c r="U79" s="59"/>
      <c r="V79" s="59">
        <v>288</v>
      </c>
      <c r="W79" s="59">
        <v>1505</v>
      </c>
      <c r="X79" s="56">
        <f t="shared" si="4"/>
        <v>86551</v>
      </c>
      <c r="Y79" s="95"/>
      <c r="Z79" s="99">
        <f t="shared" si="3"/>
        <v>3658</v>
      </c>
      <c r="AG79" s="57"/>
    </row>
    <row r="80" spans="1:33" ht="12.75">
      <c r="A80" s="73">
        <v>41878</v>
      </c>
      <c r="B80" s="76">
        <v>81</v>
      </c>
      <c r="C80" s="55" t="s">
        <v>331</v>
      </c>
      <c r="D80" s="79">
        <v>16515</v>
      </c>
      <c r="E80" s="59">
        <v>10868</v>
      </c>
      <c r="F80" s="59"/>
      <c r="G80" s="59"/>
      <c r="H80" s="59"/>
      <c r="I80" s="59"/>
      <c r="J80" s="59">
        <v>119</v>
      </c>
      <c r="K80" s="59">
        <v>7773</v>
      </c>
      <c r="L80" s="59">
        <v>34</v>
      </c>
      <c r="M80" s="56">
        <f t="shared" si="5"/>
        <v>35309</v>
      </c>
      <c r="N80" s="60">
        <v>12406</v>
      </c>
      <c r="O80" s="59">
        <v>5056</v>
      </c>
      <c r="P80" s="59">
        <v>6805</v>
      </c>
      <c r="Q80" s="59">
        <v>12534</v>
      </c>
      <c r="R80" s="59">
        <v>6967</v>
      </c>
      <c r="S80" s="59"/>
      <c r="T80" s="59"/>
      <c r="U80" s="59"/>
      <c r="V80" s="59">
        <v>328</v>
      </c>
      <c r="W80" s="59">
        <v>213</v>
      </c>
      <c r="X80" s="56">
        <f t="shared" si="4"/>
        <v>44309</v>
      </c>
      <c r="Y80" s="95"/>
      <c r="Z80" s="99">
        <f t="shared" si="3"/>
        <v>-9000</v>
      </c>
      <c r="AG80" s="57"/>
    </row>
    <row r="81" spans="1:33" ht="12.75">
      <c r="A81" s="73">
        <v>41878</v>
      </c>
      <c r="B81" s="76">
        <v>82</v>
      </c>
      <c r="C81" s="55" t="s">
        <v>175</v>
      </c>
      <c r="D81" s="79">
        <v>17304</v>
      </c>
      <c r="E81" s="59">
        <v>16178</v>
      </c>
      <c r="F81" s="59">
        <v>4757</v>
      </c>
      <c r="G81" s="59"/>
      <c r="H81" s="59"/>
      <c r="I81" s="59"/>
      <c r="J81" s="59">
        <v>136</v>
      </c>
      <c r="K81" s="59"/>
      <c r="L81" s="59">
        <v>140</v>
      </c>
      <c r="M81" s="56">
        <f t="shared" si="5"/>
        <v>38515</v>
      </c>
      <c r="N81" s="60"/>
      <c r="O81" s="59">
        <v>4491</v>
      </c>
      <c r="P81" s="59">
        <v>14480</v>
      </c>
      <c r="Q81" s="59">
        <v>8084</v>
      </c>
      <c r="R81" s="59">
        <v>7166</v>
      </c>
      <c r="S81" s="59"/>
      <c r="T81" s="59"/>
      <c r="U81" s="59"/>
      <c r="V81" s="59">
        <v>501</v>
      </c>
      <c r="W81" s="59">
        <v>233</v>
      </c>
      <c r="X81" s="56">
        <f t="shared" si="4"/>
        <v>34955</v>
      </c>
      <c r="Y81" s="95"/>
      <c r="Z81" s="99">
        <f t="shared" si="3"/>
        <v>3560</v>
      </c>
      <c r="AG81" s="57"/>
    </row>
    <row r="82" spans="1:33" ht="12.75">
      <c r="A82" s="73">
        <v>41878</v>
      </c>
      <c r="B82" s="76">
        <v>83</v>
      </c>
      <c r="C82" s="55" t="s">
        <v>176</v>
      </c>
      <c r="D82" s="79">
        <v>29646</v>
      </c>
      <c r="E82" s="59">
        <v>7967</v>
      </c>
      <c r="F82" s="59">
        <v>2211</v>
      </c>
      <c r="G82" s="59"/>
      <c r="H82" s="59"/>
      <c r="I82" s="59"/>
      <c r="J82" s="59">
        <v>204</v>
      </c>
      <c r="K82" s="59">
        <v>10</v>
      </c>
      <c r="L82" s="59">
        <v>50</v>
      </c>
      <c r="M82" s="56">
        <f t="shared" si="5"/>
        <v>40088</v>
      </c>
      <c r="N82" s="60">
        <v>7228</v>
      </c>
      <c r="O82" s="59">
        <v>5158</v>
      </c>
      <c r="P82" s="59">
        <v>11767</v>
      </c>
      <c r="Q82" s="59">
        <v>7993</v>
      </c>
      <c r="R82" s="59">
        <v>9744</v>
      </c>
      <c r="S82" s="59"/>
      <c r="T82" s="59"/>
      <c r="U82" s="59"/>
      <c r="V82" s="59">
        <v>463</v>
      </c>
      <c r="W82" s="59">
        <v>3486</v>
      </c>
      <c r="X82" s="56">
        <f t="shared" si="4"/>
        <v>45839</v>
      </c>
      <c r="Y82" s="95"/>
      <c r="Z82" s="99">
        <f t="shared" si="3"/>
        <v>-5751</v>
      </c>
      <c r="AG82" s="57"/>
    </row>
    <row r="83" spans="1:33" ht="12.75">
      <c r="A83" s="73">
        <v>41879</v>
      </c>
      <c r="B83" s="76">
        <v>84</v>
      </c>
      <c r="C83" s="55" t="s">
        <v>16</v>
      </c>
      <c r="D83" s="79">
        <v>10456</v>
      </c>
      <c r="E83" s="59">
        <v>49327</v>
      </c>
      <c r="F83" s="59"/>
      <c r="G83" s="59"/>
      <c r="H83" s="59"/>
      <c r="I83" s="59">
        <v>633</v>
      </c>
      <c r="J83" s="59">
        <v>5152</v>
      </c>
      <c r="K83" s="59"/>
      <c r="L83" s="59">
        <v>11802</v>
      </c>
      <c r="M83" s="56">
        <f t="shared" si="5"/>
        <v>77370</v>
      </c>
      <c r="N83" s="60">
        <v>25087</v>
      </c>
      <c r="O83" s="59">
        <v>9163</v>
      </c>
      <c r="P83" s="59">
        <v>12017</v>
      </c>
      <c r="Q83" s="59">
        <v>34437</v>
      </c>
      <c r="R83" s="59">
        <v>10170</v>
      </c>
      <c r="S83" s="59"/>
      <c r="T83" s="59"/>
      <c r="U83" s="59"/>
      <c r="V83" s="59"/>
      <c r="W83" s="59"/>
      <c r="X83" s="56">
        <f t="shared" si="4"/>
        <v>90874</v>
      </c>
      <c r="Y83" s="95"/>
      <c r="Z83" s="99">
        <f t="shared" si="3"/>
        <v>-13504</v>
      </c>
      <c r="AG83" s="57"/>
    </row>
    <row r="84" spans="1:33" ht="12.75">
      <c r="A84" s="73">
        <v>41897</v>
      </c>
      <c r="B84" s="76">
        <v>85</v>
      </c>
      <c r="C84" s="55" t="s">
        <v>24</v>
      </c>
      <c r="D84" s="79">
        <v>9356</v>
      </c>
      <c r="E84" s="59">
        <v>502</v>
      </c>
      <c r="F84" s="59">
        <v>2206</v>
      </c>
      <c r="G84" s="59"/>
      <c r="H84" s="59"/>
      <c r="I84" s="59"/>
      <c r="J84" s="59"/>
      <c r="K84" s="59"/>
      <c r="L84" s="59"/>
      <c r="M84" s="56">
        <f t="shared" si="5"/>
        <v>12064</v>
      </c>
      <c r="N84" s="60"/>
      <c r="O84" s="59">
        <v>1236</v>
      </c>
      <c r="P84" s="59">
        <v>6643</v>
      </c>
      <c r="Q84" s="59"/>
      <c r="R84" s="59">
        <v>3171</v>
      </c>
      <c r="S84" s="59"/>
      <c r="T84" s="59"/>
      <c r="U84" s="59"/>
      <c r="V84" s="59"/>
      <c r="W84" s="59"/>
      <c r="X84" s="56">
        <f t="shared" si="4"/>
        <v>11050</v>
      </c>
      <c r="Y84" s="95"/>
      <c r="Z84" s="99">
        <f t="shared" si="3"/>
        <v>1014</v>
      </c>
      <c r="AG84" s="57"/>
    </row>
    <row r="85" spans="1:33" ht="12.75">
      <c r="A85" s="73">
        <v>41851</v>
      </c>
      <c r="B85" s="76">
        <v>86</v>
      </c>
      <c r="C85" s="55" t="s">
        <v>17</v>
      </c>
      <c r="D85" s="79">
        <v>29679</v>
      </c>
      <c r="E85" s="59">
        <v>15757</v>
      </c>
      <c r="F85" s="59"/>
      <c r="G85" s="59">
        <v>12191</v>
      </c>
      <c r="H85" s="59"/>
      <c r="I85" s="59"/>
      <c r="J85" s="59">
        <v>4</v>
      </c>
      <c r="K85" s="59">
        <v>57</v>
      </c>
      <c r="L85" s="59">
        <v>675</v>
      </c>
      <c r="M85" s="56">
        <f t="shared" si="5"/>
        <v>58363</v>
      </c>
      <c r="N85" s="60"/>
      <c r="O85" s="59">
        <v>8287</v>
      </c>
      <c r="P85" s="59">
        <v>28634</v>
      </c>
      <c r="Q85" s="59">
        <v>4601</v>
      </c>
      <c r="R85" s="59">
        <v>12667</v>
      </c>
      <c r="S85" s="59"/>
      <c r="T85" s="59">
        <v>1807</v>
      </c>
      <c r="U85" s="59"/>
      <c r="V85" s="59"/>
      <c r="W85" s="59">
        <v>6988</v>
      </c>
      <c r="X85" s="56">
        <f t="shared" si="4"/>
        <v>62984</v>
      </c>
      <c r="Y85" s="95"/>
      <c r="Z85" s="99">
        <f t="shared" si="3"/>
        <v>-4621</v>
      </c>
      <c r="AG85" s="57"/>
    </row>
    <row r="86" spans="1:33" ht="12.75">
      <c r="A86" s="73">
        <v>41887</v>
      </c>
      <c r="B86" s="76">
        <v>87</v>
      </c>
      <c r="C86" s="55" t="s">
        <v>30</v>
      </c>
      <c r="D86" s="79">
        <v>16598</v>
      </c>
      <c r="E86" s="59">
        <v>41786</v>
      </c>
      <c r="F86" s="59">
        <v>15600</v>
      </c>
      <c r="G86" s="59"/>
      <c r="H86" s="59"/>
      <c r="I86" s="59"/>
      <c r="J86" s="59"/>
      <c r="K86" s="59"/>
      <c r="L86" s="59"/>
      <c r="M86" s="56">
        <f t="shared" si="5"/>
        <v>73984</v>
      </c>
      <c r="N86" s="60"/>
      <c r="O86" s="59">
        <v>7325</v>
      </c>
      <c r="P86" s="59"/>
      <c r="Q86" s="59">
        <v>60000</v>
      </c>
      <c r="R86" s="59">
        <v>21509</v>
      </c>
      <c r="S86" s="59"/>
      <c r="T86" s="59"/>
      <c r="U86" s="59"/>
      <c r="V86" s="59"/>
      <c r="W86" s="59">
        <v>10000</v>
      </c>
      <c r="X86" s="56">
        <f t="shared" si="4"/>
        <v>98834</v>
      </c>
      <c r="Y86" s="95"/>
      <c r="Z86" s="99">
        <f t="shared" si="3"/>
        <v>-24850</v>
      </c>
      <c r="AG86" s="57"/>
    </row>
    <row r="87" spans="1:33" ht="12.75">
      <c r="A87" s="73">
        <v>41887</v>
      </c>
      <c r="B87" s="76">
        <v>88</v>
      </c>
      <c r="C87" s="55" t="s">
        <v>31</v>
      </c>
      <c r="D87" s="79">
        <v>15285</v>
      </c>
      <c r="E87" s="59">
        <v>66515</v>
      </c>
      <c r="F87" s="59">
        <v>12000</v>
      </c>
      <c r="G87" s="59"/>
      <c r="H87" s="59"/>
      <c r="I87" s="59"/>
      <c r="J87" s="59"/>
      <c r="K87" s="59"/>
      <c r="L87" s="59"/>
      <c r="M87" s="56">
        <f t="shared" si="5"/>
        <v>93800</v>
      </c>
      <c r="N87" s="60"/>
      <c r="O87" s="59">
        <v>15435</v>
      </c>
      <c r="P87" s="59"/>
      <c r="Q87" s="59">
        <v>60000</v>
      </c>
      <c r="R87" s="59">
        <v>26827</v>
      </c>
      <c r="S87" s="59"/>
      <c r="T87" s="59"/>
      <c r="U87" s="59"/>
      <c r="V87" s="59"/>
      <c r="W87" s="59">
        <v>10000</v>
      </c>
      <c r="X87" s="56">
        <f t="shared" si="4"/>
        <v>112262</v>
      </c>
      <c r="Y87" s="95"/>
      <c r="Z87" s="99">
        <f t="shared" si="3"/>
        <v>-18462</v>
      </c>
      <c r="AG87" s="57"/>
    </row>
    <row r="88" spans="1:33" ht="12.75">
      <c r="A88" s="73">
        <v>41877</v>
      </c>
      <c r="B88" s="76">
        <v>89</v>
      </c>
      <c r="C88" s="55" t="s">
        <v>39</v>
      </c>
      <c r="D88" s="79">
        <v>79930</v>
      </c>
      <c r="E88" s="59">
        <v>109796</v>
      </c>
      <c r="F88" s="59"/>
      <c r="G88" s="59">
        <v>2536</v>
      </c>
      <c r="H88" s="59"/>
      <c r="I88" s="59"/>
      <c r="J88" s="59">
        <v>513</v>
      </c>
      <c r="K88" s="59"/>
      <c r="L88" s="59">
        <v>390</v>
      </c>
      <c r="M88" s="56">
        <f t="shared" si="5"/>
        <v>193165</v>
      </c>
      <c r="N88" s="60"/>
      <c r="O88" s="59"/>
      <c r="P88" s="59">
        <v>134869</v>
      </c>
      <c r="Q88" s="59"/>
      <c r="R88" s="59">
        <v>81959</v>
      </c>
      <c r="S88" s="59"/>
      <c r="T88" s="59"/>
      <c r="U88" s="59"/>
      <c r="V88" s="59"/>
      <c r="W88" s="59">
        <v>83</v>
      </c>
      <c r="X88" s="56">
        <f t="shared" si="4"/>
        <v>216911</v>
      </c>
      <c r="Y88" s="95"/>
      <c r="Z88" s="99">
        <f t="shared" si="3"/>
        <v>-23746</v>
      </c>
      <c r="AG88" s="57"/>
    </row>
    <row r="89" spans="1:33" ht="12.75">
      <c r="A89" s="73">
        <v>41887</v>
      </c>
      <c r="B89" s="76">
        <v>90</v>
      </c>
      <c r="C89" s="55" t="s">
        <v>32</v>
      </c>
      <c r="D89" s="79">
        <v>12378</v>
      </c>
      <c r="E89" s="59">
        <v>144004</v>
      </c>
      <c r="F89" s="59">
        <v>20000</v>
      </c>
      <c r="G89" s="59"/>
      <c r="H89" s="59"/>
      <c r="I89" s="59"/>
      <c r="J89" s="59"/>
      <c r="K89" s="59"/>
      <c r="L89" s="59"/>
      <c r="M89" s="56">
        <f t="shared" si="5"/>
        <v>176382</v>
      </c>
      <c r="N89" s="60"/>
      <c r="O89" s="59">
        <v>58353</v>
      </c>
      <c r="P89" s="59"/>
      <c r="Q89" s="59">
        <v>100000</v>
      </c>
      <c r="R89" s="59">
        <v>24949</v>
      </c>
      <c r="S89" s="59"/>
      <c r="T89" s="59"/>
      <c r="U89" s="59"/>
      <c r="V89" s="59"/>
      <c r="W89" s="59">
        <v>10000</v>
      </c>
      <c r="X89" s="56">
        <f t="shared" si="4"/>
        <v>193302</v>
      </c>
      <c r="Y89" s="95"/>
      <c r="Z89" s="99">
        <f t="shared" si="3"/>
        <v>-16920</v>
      </c>
      <c r="AG89" s="57"/>
    </row>
    <row r="90" spans="1:33" ht="12.75">
      <c r="A90" s="73">
        <v>41801</v>
      </c>
      <c r="B90" s="76">
        <v>91</v>
      </c>
      <c r="C90" s="55" t="s">
        <v>33</v>
      </c>
      <c r="D90" s="79">
        <v>54951</v>
      </c>
      <c r="E90" s="59">
        <v>475030</v>
      </c>
      <c r="F90" s="59">
        <v>47010</v>
      </c>
      <c r="G90" s="59"/>
      <c r="H90" s="59"/>
      <c r="I90" s="59">
        <v>4368</v>
      </c>
      <c r="J90" s="59">
        <v>924</v>
      </c>
      <c r="K90" s="59">
        <v>8400</v>
      </c>
      <c r="L90" s="59"/>
      <c r="M90" s="56">
        <f t="shared" si="5"/>
        <v>590683</v>
      </c>
      <c r="N90" s="60"/>
      <c r="O90" s="59">
        <v>129047</v>
      </c>
      <c r="P90" s="59">
        <v>214241</v>
      </c>
      <c r="Q90" s="59">
        <v>83888</v>
      </c>
      <c r="R90" s="59">
        <v>132908</v>
      </c>
      <c r="S90" s="59">
        <v>3823</v>
      </c>
      <c r="T90" s="59">
        <v>8376</v>
      </c>
      <c r="U90" s="59">
        <v>12026</v>
      </c>
      <c r="V90" s="59">
        <v>8446</v>
      </c>
      <c r="W90" s="59">
        <v>348</v>
      </c>
      <c r="X90" s="56">
        <f t="shared" si="4"/>
        <v>593103</v>
      </c>
      <c r="Y90" s="95"/>
      <c r="Z90" s="99">
        <f t="shared" si="3"/>
        <v>-2420</v>
      </c>
      <c r="AG90" s="57"/>
    </row>
    <row r="91" spans="1:33" ht="12.75">
      <c r="A91" s="73">
        <v>41855</v>
      </c>
      <c r="B91" s="76">
        <v>92</v>
      </c>
      <c r="C91" s="55" t="s">
        <v>36</v>
      </c>
      <c r="D91" s="79">
        <v>168926</v>
      </c>
      <c r="E91" s="59">
        <v>538544</v>
      </c>
      <c r="F91" s="59">
        <v>37730</v>
      </c>
      <c r="G91" s="59"/>
      <c r="H91" s="59"/>
      <c r="I91" s="59"/>
      <c r="J91" s="59">
        <v>13101</v>
      </c>
      <c r="K91" s="59"/>
      <c r="L91" s="59">
        <v>402</v>
      </c>
      <c r="M91" s="56">
        <f>SUM(D91:L91)</f>
        <v>758703</v>
      </c>
      <c r="N91" s="60">
        <v>1374</v>
      </c>
      <c r="O91" s="59">
        <v>346010</v>
      </c>
      <c r="P91" s="59">
        <v>198417</v>
      </c>
      <c r="Q91" s="59">
        <v>36814</v>
      </c>
      <c r="R91" s="59">
        <v>154754</v>
      </c>
      <c r="S91" s="59"/>
      <c r="T91" s="59"/>
      <c r="U91" s="59">
        <v>7304</v>
      </c>
      <c r="V91" s="59">
        <v>980</v>
      </c>
      <c r="W91" s="59"/>
      <c r="X91" s="56">
        <f t="shared" si="4"/>
        <v>745653</v>
      </c>
      <c r="Y91" s="95"/>
      <c r="Z91" s="99">
        <f t="shared" si="3"/>
        <v>13050</v>
      </c>
      <c r="AG91" s="57"/>
    </row>
    <row r="92" spans="1:33" ht="12.75">
      <c r="A92" s="73">
        <v>41919</v>
      </c>
      <c r="B92" s="76">
        <v>93</v>
      </c>
      <c r="C92" s="55" t="s">
        <v>18</v>
      </c>
      <c r="D92" s="79">
        <v>124695</v>
      </c>
      <c r="E92" s="59">
        <v>62598</v>
      </c>
      <c r="F92" s="59"/>
      <c r="G92" s="59"/>
      <c r="H92" s="59">
        <v>17376</v>
      </c>
      <c r="I92" s="59">
        <v>3707</v>
      </c>
      <c r="J92" s="59">
        <v>226</v>
      </c>
      <c r="K92" s="59">
        <v>100</v>
      </c>
      <c r="L92" s="59"/>
      <c r="M92" s="56">
        <f t="shared" si="5"/>
        <v>208702</v>
      </c>
      <c r="N92" s="60"/>
      <c r="O92" s="59">
        <v>30536</v>
      </c>
      <c r="P92" s="59">
        <v>118319</v>
      </c>
      <c r="Q92" s="59"/>
      <c r="R92" s="59">
        <v>38606</v>
      </c>
      <c r="S92" s="59"/>
      <c r="T92" s="59"/>
      <c r="U92" s="59">
        <v>16100</v>
      </c>
      <c r="V92" s="59">
        <v>6195</v>
      </c>
      <c r="W92" s="59"/>
      <c r="X92" s="56">
        <f t="shared" si="4"/>
        <v>209756</v>
      </c>
      <c r="Y92" s="95"/>
      <c r="Z92" s="99">
        <f t="shared" si="3"/>
        <v>-1054</v>
      </c>
      <c r="AG92" s="57"/>
    </row>
    <row r="93" spans="1:33" ht="12.75">
      <c r="A93" s="73">
        <v>41878</v>
      </c>
      <c r="B93" s="76">
        <v>94</v>
      </c>
      <c r="C93" s="55" t="s">
        <v>177</v>
      </c>
      <c r="D93" s="79">
        <v>18860</v>
      </c>
      <c r="E93" s="59">
        <v>4343</v>
      </c>
      <c r="F93" s="59">
        <v>3946</v>
      </c>
      <c r="G93" s="59">
        <v>200</v>
      </c>
      <c r="H93" s="59"/>
      <c r="I93" s="59"/>
      <c r="J93" s="59">
        <v>534</v>
      </c>
      <c r="K93" s="59">
        <v>5</v>
      </c>
      <c r="L93" s="59"/>
      <c r="M93" s="56">
        <f t="shared" si="5"/>
        <v>27888</v>
      </c>
      <c r="N93" s="60">
        <v>5571</v>
      </c>
      <c r="O93" s="59"/>
      <c r="P93" s="59">
        <v>17022</v>
      </c>
      <c r="Q93" s="59">
        <v>7425</v>
      </c>
      <c r="R93" s="59">
        <v>8915</v>
      </c>
      <c r="S93" s="59"/>
      <c r="T93" s="59"/>
      <c r="U93" s="59"/>
      <c r="V93" s="59">
        <v>632</v>
      </c>
      <c r="W93" s="59">
        <v>192</v>
      </c>
      <c r="X93" s="56">
        <f t="shared" si="4"/>
        <v>39757</v>
      </c>
      <c r="Y93" s="95"/>
      <c r="Z93" s="99">
        <f t="shared" si="3"/>
        <v>-11869</v>
      </c>
      <c r="AG93" s="57"/>
    </row>
    <row r="94" spans="1:33" ht="12.75">
      <c r="A94" s="73">
        <v>41851</v>
      </c>
      <c r="B94" s="76">
        <v>95</v>
      </c>
      <c r="C94" s="55" t="s">
        <v>86</v>
      </c>
      <c r="D94" s="79">
        <v>133780</v>
      </c>
      <c r="E94" s="59">
        <v>299580</v>
      </c>
      <c r="F94" s="59">
        <v>40786</v>
      </c>
      <c r="G94" s="59"/>
      <c r="H94" s="59"/>
      <c r="I94" s="59"/>
      <c r="J94" s="59">
        <v>175</v>
      </c>
      <c r="K94" s="59">
        <v>3035</v>
      </c>
      <c r="L94" s="59">
        <v>2023</v>
      </c>
      <c r="M94" s="56">
        <f t="shared" si="5"/>
        <v>479379</v>
      </c>
      <c r="N94" s="60">
        <v>9000</v>
      </c>
      <c r="O94" s="59"/>
      <c r="P94" s="59">
        <v>126169</v>
      </c>
      <c r="Q94" s="59">
        <v>88626</v>
      </c>
      <c r="R94" s="59">
        <v>69250</v>
      </c>
      <c r="S94" s="59"/>
      <c r="T94" s="59">
        <v>156447</v>
      </c>
      <c r="U94" s="59"/>
      <c r="V94" s="59"/>
      <c r="W94" s="59">
        <v>1971</v>
      </c>
      <c r="X94" s="56">
        <f>SUM(N94:W94)</f>
        <v>451463</v>
      </c>
      <c r="Y94" s="95"/>
      <c r="Z94" s="99">
        <f t="shared" si="3"/>
        <v>27916</v>
      </c>
      <c r="AG94" s="57"/>
    </row>
    <row r="95" spans="1:33" ht="12.75">
      <c r="A95" s="73">
        <v>41879</v>
      </c>
      <c r="B95" s="76">
        <v>96</v>
      </c>
      <c r="C95" s="55" t="s">
        <v>19</v>
      </c>
      <c r="D95" s="79">
        <v>119211</v>
      </c>
      <c r="E95" s="59">
        <v>949663</v>
      </c>
      <c r="F95" s="59">
        <v>2744</v>
      </c>
      <c r="G95" s="59"/>
      <c r="H95" s="59"/>
      <c r="I95" s="59">
        <v>115804</v>
      </c>
      <c r="J95" s="59">
        <v>6206</v>
      </c>
      <c r="K95" s="59">
        <v>5500</v>
      </c>
      <c r="L95" s="59">
        <v>1914</v>
      </c>
      <c r="M95" s="56">
        <f t="shared" si="5"/>
        <v>1201042</v>
      </c>
      <c r="N95" s="60">
        <v>-24063</v>
      </c>
      <c r="O95" s="59">
        <v>136931</v>
      </c>
      <c r="P95" s="59">
        <v>570663</v>
      </c>
      <c r="Q95" s="59">
        <v>115028</v>
      </c>
      <c r="R95" s="59">
        <v>143626</v>
      </c>
      <c r="S95" s="59">
        <v>15305</v>
      </c>
      <c r="T95" s="59">
        <v>32157</v>
      </c>
      <c r="U95" s="59"/>
      <c r="V95" s="59"/>
      <c r="W95" s="59"/>
      <c r="X95" s="56">
        <f t="shared" si="4"/>
        <v>989647</v>
      </c>
      <c r="Y95" s="95">
        <v>3999</v>
      </c>
      <c r="Z95" s="99">
        <f t="shared" si="3"/>
        <v>215394</v>
      </c>
      <c r="AG95" s="57"/>
    </row>
    <row r="96" spans="1:33" ht="12.75">
      <c r="A96" s="73">
        <v>41879</v>
      </c>
      <c r="B96" s="76">
        <v>98</v>
      </c>
      <c r="C96" s="55" t="s">
        <v>178</v>
      </c>
      <c r="D96" s="79">
        <v>871092</v>
      </c>
      <c r="E96" s="59">
        <v>1122722</v>
      </c>
      <c r="F96" s="59"/>
      <c r="G96" s="59">
        <v>62201</v>
      </c>
      <c r="H96" s="59">
        <v>324046</v>
      </c>
      <c r="I96" s="59">
        <v>32478</v>
      </c>
      <c r="J96" s="59">
        <v>16905</v>
      </c>
      <c r="K96" s="59">
        <v>3255</v>
      </c>
      <c r="L96" s="59">
        <v>62953</v>
      </c>
      <c r="M96" s="56">
        <f t="shared" si="5"/>
        <v>2495652</v>
      </c>
      <c r="N96" s="60">
        <v>605197</v>
      </c>
      <c r="O96" s="59">
        <v>145835</v>
      </c>
      <c r="P96" s="59">
        <v>1142821</v>
      </c>
      <c r="Q96" s="59">
        <v>301318</v>
      </c>
      <c r="R96" s="59">
        <v>169388</v>
      </c>
      <c r="S96" s="59">
        <v>7368</v>
      </c>
      <c r="T96" s="59"/>
      <c r="U96" s="59"/>
      <c r="V96" s="59">
        <v>250</v>
      </c>
      <c r="W96" s="59"/>
      <c r="X96" s="56">
        <f t="shared" si="4"/>
        <v>2372177</v>
      </c>
      <c r="Y96" s="95"/>
      <c r="Z96" s="99">
        <f t="shared" si="3"/>
        <v>123475</v>
      </c>
      <c r="AG96" s="61"/>
    </row>
    <row r="97" spans="1:33" ht="12.75">
      <c r="A97" s="73">
        <v>41887</v>
      </c>
      <c r="B97" s="76">
        <v>99</v>
      </c>
      <c r="C97" s="55" t="s">
        <v>34</v>
      </c>
      <c r="D97" s="79">
        <v>10206</v>
      </c>
      <c r="E97" s="59">
        <v>126732</v>
      </c>
      <c r="F97" s="59"/>
      <c r="G97" s="59"/>
      <c r="H97" s="59"/>
      <c r="I97" s="59"/>
      <c r="J97" s="59"/>
      <c r="K97" s="59"/>
      <c r="L97" s="59"/>
      <c r="M97" s="56">
        <f t="shared" si="5"/>
        <v>136938</v>
      </c>
      <c r="N97" s="60"/>
      <c r="O97" s="59">
        <v>26564</v>
      </c>
      <c r="P97" s="59"/>
      <c r="Q97" s="59">
        <v>104000</v>
      </c>
      <c r="R97" s="59">
        <v>24104</v>
      </c>
      <c r="S97" s="59"/>
      <c r="T97" s="59"/>
      <c r="U97" s="59"/>
      <c r="V97" s="59"/>
      <c r="W97" s="59">
        <v>5000</v>
      </c>
      <c r="X97" s="56">
        <f t="shared" si="4"/>
        <v>159668</v>
      </c>
      <c r="Y97" s="95"/>
      <c r="Z97" s="99">
        <f t="shared" si="3"/>
        <v>-22730</v>
      </c>
      <c r="AG97" s="57"/>
    </row>
    <row r="98" spans="1:33" ht="12.75">
      <c r="A98" s="73">
        <v>41845</v>
      </c>
      <c r="B98" s="76">
        <v>100</v>
      </c>
      <c r="C98" s="55" t="s">
        <v>179</v>
      </c>
      <c r="D98" s="79">
        <v>334938</v>
      </c>
      <c r="E98" s="59">
        <v>189547</v>
      </c>
      <c r="F98" s="59">
        <v>12461</v>
      </c>
      <c r="G98" s="59">
        <v>280</v>
      </c>
      <c r="H98" s="59"/>
      <c r="I98" s="59">
        <v>142820</v>
      </c>
      <c r="J98" s="59">
        <v>2050</v>
      </c>
      <c r="K98" s="59">
        <v>518</v>
      </c>
      <c r="L98" s="59"/>
      <c r="M98" s="56">
        <f t="shared" si="5"/>
        <v>682614</v>
      </c>
      <c r="N98" s="60"/>
      <c r="O98" s="59">
        <v>98756</v>
      </c>
      <c r="P98" s="59">
        <v>209936</v>
      </c>
      <c r="Q98" s="59">
        <v>119828</v>
      </c>
      <c r="R98" s="59">
        <v>59036</v>
      </c>
      <c r="S98" s="59">
        <v>119548</v>
      </c>
      <c r="T98" s="59"/>
      <c r="U98" s="59"/>
      <c r="V98" s="59"/>
      <c r="W98" s="59">
        <v>222</v>
      </c>
      <c r="X98" s="56">
        <f t="shared" si="4"/>
        <v>607326</v>
      </c>
      <c r="Y98" s="95"/>
      <c r="Z98" s="99">
        <f t="shared" si="3"/>
        <v>75288</v>
      </c>
      <c r="AG98" s="57"/>
    </row>
    <row r="99" spans="1:33" ht="12.75">
      <c r="A99" s="73">
        <v>41851</v>
      </c>
      <c r="B99" s="76">
        <v>101</v>
      </c>
      <c r="C99" s="55" t="s">
        <v>25</v>
      </c>
      <c r="D99" s="79">
        <v>10358</v>
      </c>
      <c r="E99" s="59">
        <v>97311</v>
      </c>
      <c r="F99" s="59"/>
      <c r="G99" s="59"/>
      <c r="H99" s="59">
        <v>4251</v>
      </c>
      <c r="I99" s="59"/>
      <c r="J99" s="59">
        <v>305</v>
      </c>
      <c r="K99" s="59"/>
      <c r="L99" s="59">
        <v>150</v>
      </c>
      <c r="M99" s="56">
        <f t="shared" si="5"/>
        <v>112375</v>
      </c>
      <c r="N99" s="60"/>
      <c r="O99" s="59">
        <v>8635</v>
      </c>
      <c r="P99" s="59">
        <v>68680</v>
      </c>
      <c r="Q99" s="59"/>
      <c r="R99" s="59">
        <v>23107</v>
      </c>
      <c r="S99" s="59"/>
      <c r="T99" s="59"/>
      <c r="U99" s="59">
        <v>4251</v>
      </c>
      <c r="V99" s="59">
        <v>2210</v>
      </c>
      <c r="W99" s="59">
        <v>150</v>
      </c>
      <c r="X99" s="56">
        <f>SUM(N99:W99)</f>
        <v>107033</v>
      </c>
      <c r="Y99" s="95"/>
      <c r="Z99" s="99">
        <f t="shared" si="3"/>
        <v>5342</v>
      </c>
      <c r="AG99" s="57"/>
    </row>
    <row r="100" spans="1:33" ht="12.75">
      <c r="A100" s="73">
        <v>41845</v>
      </c>
      <c r="B100" s="76">
        <v>102</v>
      </c>
      <c r="C100" s="55" t="s">
        <v>180</v>
      </c>
      <c r="D100" s="79">
        <v>45686</v>
      </c>
      <c r="E100" s="59">
        <v>44590</v>
      </c>
      <c r="F100" s="59">
        <v>19897</v>
      </c>
      <c r="G100" s="59"/>
      <c r="H100" s="59"/>
      <c r="I100" s="59">
        <v>18101</v>
      </c>
      <c r="J100" s="59">
        <v>3670</v>
      </c>
      <c r="K100" s="59"/>
      <c r="L100" s="59"/>
      <c r="M100" s="56">
        <f t="shared" si="5"/>
        <v>131944</v>
      </c>
      <c r="N100" s="60"/>
      <c r="O100" s="59">
        <v>9276</v>
      </c>
      <c r="P100" s="59">
        <v>58827</v>
      </c>
      <c r="Q100" s="59">
        <v>21088</v>
      </c>
      <c r="R100" s="59">
        <v>26812</v>
      </c>
      <c r="S100" s="59">
        <v>14938</v>
      </c>
      <c r="T100" s="59"/>
      <c r="U100" s="59"/>
      <c r="V100" s="59"/>
      <c r="W100" s="59"/>
      <c r="X100" s="56">
        <f t="shared" si="4"/>
        <v>130941</v>
      </c>
      <c r="Y100" s="95"/>
      <c r="Z100" s="99">
        <f t="shared" si="3"/>
        <v>1003</v>
      </c>
      <c r="AG100" s="57"/>
    </row>
    <row r="101" spans="1:33" ht="12.75">
      <c r="A101" s="73">
        <v>41855</v>
      </c>
      <c r="B101" s="76">
        <v>103</v>
      </c>
      <c r="C101" s="55" t="s">
        <v>26</v>
      </c>
      <c r="D101" s="79">
        <v>22769</v>
      </c>
      <c r="E101" s="59"/>
      <c r="F101" s="59"/>
      <c r="G101" s="59"/>
      <c r="H101" s="59"/>
      <c r="I101" s="59"/>
      <c r="J101" s="59">
        <v>17</v>
      </c>
      <c r="K101" s="59"/>
      <c r="L101" s="59"/>
      <c r="M101" s="56">
        <f t="shared" si="5"/>
        <v>22786</v>
      </c>
      <c r="N101" s="60"/>
      <c r="O101" s="59">
        <v>160</v>
      </c>
      <c r="P101" s="59">
        <v>11904</v>
      </c>
      <c r="Q101" s="59"/>
      <c r="R101" s="59">
        <v>4029</v>
      </c>
      <c r="S101" s="59"/>
      <c r="T101" s="59">
        <v>128</v>
      </c>
      <c r="U101" s="59"/>
      <c r="V101" s="59"/>
      <c r="W101" s="59"/>
      <c r="X101" s="56">
        <f t="shared" si="4"/>
        <v>16221</v>
      </c>
      <c r="Y101" s="95"/>
      <c r="Z101" s="99">
        <f t="shared" si="3"/>
        <v>6565</v>
      </c>
      <c r="AG101" s="57"/>
    </row>
    <row r="102" spans="1:33" ht="12.75">
      <c r="A102" s="73">
        <v>41845</v>
      </c>
      <c r="B102" s="76">
        <v>104</v>
      </c>
      <c r="C102" s="55" t="s">
        <v>181</v>
      </c>
      <c r="D102" s="79">
        <v>6977</v>
      </c>
      <c r="E102" s="59">
        <v>1580</v>
      </c>
      <c r="F102" s="59">
        <v>1410</v>
      </c>
      <c r="G102" s="59">
        <v>2356</v>
      </c>
      <c r="H102" s="59"/>
      <c r="I102" s="59"/>
      <c r="J102" s="59">
        <v>89</v>
      </c>
      <c r="K102" s="59"/>
      <c r="L102" s="59"/>
      <c r="M102" s="56">
        <f t="shared" si="5"/>
        <v>12412</v>
      </c>
      <c r="N102" s="60"/>
      <c r="O102" s="59">
        <v>2159</v>
      </c>
      <c r="P102" s="59">
        <v>6041</v>
      </c>
      <c r="Q102" s="59"/>
      <c r="R102" s="59">
        <v>3929</v>
      </c>
      <c r="S102" s="59"/>
      <c r="T102" s="59"/>
      <c r="U102" s="59"/>
      <c r="V102" s="59"/>
      <c r="W102" s="59"/>
      <c r="X102" s="56">
        <f t="shared" si="4"/>
        <v>12129</v>
      </c>
      <c r="Y102" s="95"/>
      <c r="Z102" s="99">
        <f t="shared" si="3"/>
        <v>283</v>
      </c>
      <c r="AG102" s="57"/>
    </row>
    <row r="103" spans="1:33" ht="12.75">
      <c r="A103" s="73">
        <v>41878</v>
      </c>
      <c r="B103" s="76">
        <v>105</v>
      </c>
      <c r="C103" s="55" t="s">
        <v>182</v>
      </c>
      <c r="D103" s="79">
        <v>211569</v>
      </c>
      <c r="E103" s="59">
        <v>34810</v>
      </c>
      <c r="F103" s="59">
        <v>13463</v>
      </c>
      <c r="G103" s="59"/>
      <c r="H103" s="59"/>
      <c r="I103" s="59">
        <v>6680</v>
      </c>
      <c r="J103" s="59">
        <v>575</v>
      </c>
      <c r="K103" s="59"/>
      <c r="L103" s="59">
        <v>6642</v>
      </c>
      <c r="M103" s="56">
        <f t="shared" si="5"/>
        <v>273739</v>
      </c>
      <c r="N103" s="60"/>
      <c r="O103" s="59">
        <v>97150</v>
      </c>
      <c r="P103" s="59">
        <v>4690</v>
      </c>
      <c r="Q103" s="59">
        <v>84115</v>
      </c>
      <c r="R103" s="59">
        <v>17364</v>
      </c>
      <c r="S103" s="59"/>
      <c r="T103" s="59"/>
      <c r="U103" s="59"/>
      <c r="V103" s="59">
        <v>853</v>
      </c>
      <c r="W103" s="59">
        <v>11719</v>
      </c>
      <c r="X103" s="56">
        <f t="shared" si="4"/>
        <v>215891</v>
      </c>
      <c r="Y103" s="95"/>
      <c r="Z103" s="99">
        <f t="shared" si="3"/>
        <v>57848</v>
      </c>
      <c r="AG103" s="57"/>
    </row>
    <row r="104" spans="1:33" ht="12.75">
      <c r="A104" s="73">
        <v>41880</v>
      </c>
      <c r="B104" s="76">
        <v>106</v>
      </c>
      <c r="C104" s="55" t="s">
        <v>183</v>
      </c>
      <c r="D104" s="79">
        <v>151797</v>
      </c>
      <c r="E104" s="59">
        <v>30464</v>
      </c>
      <c r="F104" s="59">
        <v>5117</v>
      </c>
      <c r="G104" s="59">
        <v>888</v>
      </c>
      <c r="H104" s="59">
        <v>22804</v>
      </c>
      <c r="I104" s="59">
        <v>18336</v>
      </c>
      <c r="J104" s="59">
        <v>3478</v>
      </c>
      <c r="K104" s="59">
        <v>223</v>
      </c>
      <c r="L104" s="59">
        <v>50</v>
      </c>
      <c r="M104" s="56">
        <f t="shared" si="5"/>
        <v>233157</v>
      </c>
      <c r="N104" s="60"/>
      <c r="O104" s="59">
        <v>51297</v>
      </c>
      <c r="P104" s="59">
        <v>61902</v>
      </c>
      <c r="Q104" s="59">
        <v>94632</v>
      </c>
      <c r="R104" s="59">
        <v>18757</v>
      </c>
      <c r="S104" s="59">
        <v>333</v>
      </c>
      <c r="T104" s="59"/>
      <c r="U104" s="59"/>
      <c r="V104" s="59"/>
      <c r="W104" s="59"/>
      <c r="X104" s="56">
        <f t="shared" si="4"/>
        <v>226921</v>
      </c>
      <c r="Y104" s="95"/>
      <c r="Z104" s="99">
        <f aca="true" t="shared" si="6" ref="Z104:Z152">M104-X104+Y104</f>
        <v>6236</v>
      </c>
      <c r="AG104" s="57"/>
    </row>
    <row r="105" spans="1:33" ht="12.75">
      <c r="A105" s="73">
        <v>41873</v>
      </c>
      <c r="B105" s="76">
        <v>107</v>
      </c>
      <c r="C105" s="55" t="s">
        <v>184</v>
      </c>
      <c r="D105" s="79">
        <v>177532</v>
      </c>
      <c r="E105" s="59">
        <v>155436</v>
      </c>
      <c r="F105" s="59">
        <v>124063</v>
      </c>
      <c r="G105" s="59"/>
      <c r="H105" s="59"/>
      <c r="I105" s="59">
        <v>614</v>
      </c>
      <c r="J105" s="59">
        <v>670</v>
      </c>
      <c r="K105" s="59"/>
      <c r="L105" s="59">
        <v>1161</v>
      </c>
      <c r="M105" s="56">
        <f t="shared" si="5"/>
        <v>459476</v>
      </c>
      <c r="N105" s="60"/>
      <c r="O105" s="59">
        <v>20660</v>
      </c>
      <c r="P105" s="59">
        <v>279013</v>
      </c>
      <c r="Q105" s="59">
        <v>3538</v>
      </c>
      <c r="R105" s="59">
        <v>132997</v>
      </c>
      <c r="S105" s="59">
        <v>614</v>
      </c>
      <c r="T105" s="59"/>
      <c r="U105" s="59"/>
      <c r="V105" s="59">
        <v>1984</v>
      </c>
      <c r="W105" s="59">
        <v>702</v>
      </c>
      <c r="X105" s="56">
        <f t="shared" si="4"/>
        <v>439508</v>
      </c>
      <c r="Y105" s="95"/>
      <c r="Z105" s="99">
        <f t="shared" si="6"/>
        <v>19968</v>
      </c>
      <c r="AG105" s="57"/>
    </row>
    <row r="106" spans="1:33" ht="12.75">
      <c r="A106" s="73">
        <v>41878</v>
      </c>
      <c r="B106" s="76">
        <v>108</v>
      </c>
      <c r="C106" s="55" t="s">
        <v>185</v>
      </c>
      <c r="D106" s="79">
        <v>12436</v>
      </c>
      <c r="E106" s="59">
        <v>5983</v>
      </c>
      <c r="F106" s="59">
        <v>3974</v>
      </c>
      <c r="G106" s="59"/>
      <c r="H106" s="59"/>
      <c r="I106" s="59"/>
      <c r="J106" s="59">
        <v>64</v>
      </c>
      <c r="K106" s="59"/>
      <c r="L106" s="59">
        <v>1698</v>
      </c>
      <c r="M106" s="56">
        <f t="shared" si="5"/>
        <v>24155</v>
      </c>
      <c r="N106" s="60"/>
      <c r="O106" s="59">
        <v>1543</v>
      </c>
      <c r="P106" s="59">
        <v>6620</v>
      </c>
      <c r="Q106" s="59">
        <v>7940</v>
      </c>
      <c r="R106" s="59">
        <v>5493</v>
      </c>
      <c r="S106" s="59"/>
      <c r="T106" s="59"/>
      <c r="U106" s="59"/>
      <c r="V106" s="59">
        <v>440</v>
      </c>
      <c r="W106" s="59">
        <v>213</v>
      </c>
      <c r="X106" s="56">
        <f t="shared" si="4"/>
        <v>22249</v>
      </c>
      <c r="Y106" s="95"/>
      <c r="Z106" s="99">
        <f t="shared" si="6"/>
        <v>1906</v>
      </c>
      <c r="AG106" s="57"/>
    </row>
    <row r="107" spans="1:33" ht="12.75">
      <c r="A107" s="73">
        <v>41919</v>
      </c>
      <c r="B107" s="76">
        <v>110</v>
      </c>
      <c r="C107" s="55" t="s">
        <v>20</v>
      </c>
      <c r="D107" s="79">
        <v>78778</v>
      </c>
      <c r="E107" s="59">
        <v>14611</v>
      </c>
      <c r="F107" s="59"/>
      <c r="G107" s="59"/>
      <c r="H107" s="59">
        <v>5506</v>
      </c>
      <c r="I107" s="59">
        <v>10003</v>
      </c>
      <c r="J107" s="59">
        <v>88</v>
      </c>
      <c r="K107" s="59">
        <v>100</v>
      </c>
      <c r="L107" s="59"/>
      <c r="M107" s="56">
        <f t="shared" si="5"/>
        <v>109086</v>
      </c>
      <c r="N107" s="60"/>
      <c r="O107" s="59">
        <v>10521</v>
      </c>
      <c r="P107" s="59">
        <v>60115</v>
      </c>
      <c r="Q107" s="59"/>
      <c r="R107" s="59">
        <v>22904</v>
      </c>
      <c r="S107" s="59"/>
      <c r="T107" s="59"/>
      <c r="U107" s="59">
        <v>6796</v>
      </c>
      <c r="V107" s="59">
        <v>3398</v>
      </c>
      <c r="W107" s="59"/>
      <c r="X107" s="56">
        <f t="shared" si="4"/>
        <v>103734</v>
      </c>
      <c r="Y107" s="95"/>
      <c r="Z107" s="99">
        <f t="shared" si="6"/>
        <v>5352</v>
      </c>
      <c r="AG107" s="57"/>
    </row>
    <row r="108" spans="1:33" ht="12.75">
      <c r="A108" s="73">
        <v>41821</v>
      </c>
      <c r="B108" s="76">
        <v>111</v>
      </c>
      <c r="C108" s="55" t="s">
        <v>21</v>
      </c>
      <c r="D108" s="79">
        <v>12551</v>
      </c>
      <c r="E108" s="59">
        <v>1939</v>
      </c>
      <c r="F108" s="59"/>
      <c r="G108" s="59"/>
      <c r="H108" s="59"/>
      <c r="I108" s="59"/>
      <c r="J108" s="59">
        <v>11</v>
      </c>
      <c r="K108" s="59">
        <v>50</v>
      </c>
      <c r="L108" s="59"/>
      <c r="M108" s="56">
        <f>SUM(D108:L108)</f>
        <v>14551</v>
      </c>
      <c r="N108" s="60"/>
      <c r="O108" s="59">
        <v>1961</v>
      </c>
      <c r="P108" s="59">
        <v>4950</v>
      </c>
      <c r="Q108" s="59">
        <v>2832</v>
      </c>
      <c r="R108" s="59">
        <v>3436</v>
      </c>
      <c r="S108" s="59"/>
      <c r="T108" s="59"/>
      <c r="U108" s="59"/>
      <c r="V108" s="59"/>
      <c r="W108" s="59">
        <v>200</v>
      </c>
      <c r="X108" s="56">
        <f>SUM(N108:W108)</f>
        <v>13379</v>
      </c>
      <c r="Y108" s="95"/>
      <c r="Z108" s="99">
        <f t="shared" si="6"/>
        <v>1172</v>
      </c>
      <c r="AG108" s="57"/>
    </row>
    <row r="109" spans="1:33" ht="12.75">
      <c r="A109" s="73">
        <v>41871</v>
      </c>
      <c r="B109" s="76">
        <v>112</v>
      </c>
      <c r="C109" s="55" t="s">
        <v>186</v>
      </c>
      <c r="D109" s="79">
        <v>336687</v>
      </c>
      <c r="E109" s="59">
        <v>1115908</v>
      </c>
      <c r="F109" s="59"/>
      <c r="G109" s="59"/>
      <c r="H109" s="59"/>
      <c r="I109" s="59">
        <v>74754</v>
      </c>
      <c r="J109" s="59">
        <v>9271</v>
      </c>
      <c r="K109" s="59"/>
      <c r="L109" s="59"/>
      <c r="M109" s="56">
        <f>SUM(D109:L109)</f>
        <v>1536620</v>
      </c>
      <c r="N109" s="60">
        <v>108894</v>
      </c>
      <c r="O109" s="59">
        <v>185634</v>
      </c>
      <c r="P109" s="59">
        <v>733145</v>
      </c>
      <c r="Q109" s="59">
        <v>327576</v>
      </c>
      <c r="R109" s="59">
        <v>242857</v>
      </c>
      <c r="S109" s="59">
        <v>46983</v>
      </c>
      <c r="T109" s="59">
        <v>184000</v>
      </c>
      <c r="U109" s="59"/>
      <c r="V109" s="59">
        <v>1000</v>
      </c>
      <c r="W109" s="59"/>
      <c r="X109" s="56">
        <f>SUM(N109:W109)</f>
        <v>1830089</v>
      </c>
      <c r="Y109" s="95">
        <v>24915</v>
      </c>
      <c r="Z109" s="99">
        <f>M109-X109+Y109</f>
        <v>-268554</v>
      </c>
      <c r="AG109" s="57"/>
    </row>
    <row r="110" spans="1:33" ht="12.75">
      <c r="A110" s="73">
        <v>41820</v>
      </c>
      <c r="B110" s="76">
        <v>113</v>
      </c>
      <c r="C110" s="55" t="s">
        <v>35</v>
      </c>
      <c r="D110" s="79">
        <v>38023</v>
      </c>
      <c r="E110" s="59">
        <v>425986</v>
      </c>
      <c r="F110" s="59">
        <v>112030</v>
      </c>
      <c r="G110" s="59"/>
      <c r="H110" s="59"/>
      <c r="I110" s="59"/>
      <c r="J110" s="59">
        <v>1487</v>
      </c>
      <c r="K110" s="59"/>
      <c r="L110" s="59">
        <v>127635</v>
      </c>
      <c r="M110" s="56">
        <f t="shared" si="5"/>
        <v>705161</v>
      </c>
      <c r="N110" s="60"/>
      <c r="O110" s="59">
        <v>119423</v>
      </c>
      <c r="P110" s="59">
        <v>212304</v>
      </c>
      <c r="Q110" s="59"/>
      <c r="R110" s="59">
        <v>256871</v>
      </c>
      <c r="S110" s="59"/>
      <c r="T110" s="59"/>
      <c r="U110" s="59"/>
      <c r="V110" s="59"/>
      <c r="W110" s="59">
        <v>22430</v>
      </c>
      <c r="X110" s="56">
        <f>SUM(N110:W110)</f>
        <v>611028</v>
      </c>
      <c r="Y110" s="95">
        <v>1081845</v>
      </c>
      <c r="Z110" s="99">
        <f>M110-X110+Y110</f>
        <v>1175978</v>
      </c>
      <c r="AG110" s="57"/>
    </row>
    <row r="111" spans="1:33" ht="12.75">
      <c r="A111" s="73">
        <v>41848</v>
      </c>
      <c r="B111" s="76">
        <v>114</v>
      </c>
      <c r="C111" s="55" t="s">
        <v>188</v>
      </c>
      <c r="D111" s="79">
        <v>221164</v>
      </c>
      <c r="E111" s="59">
        <v>720559</v>
      </c>
      <c r="F111" s="59">
        <v>149842</v>
      </c>
      <c r="G111" s="59">
        <v>30959</v>
      </c>
      <c r="H111" s="59">
        <v>78885</v>
      </c>
      <c r="I111" s="59">
        <v>39506</v>
      </c>
      <c r="J111" s="59">
        <v>6988</v>
      </c>
      <c r="K111" s="59">
        <v>200</v>
      </c>
      <c r="L111" s="59">
        <v>20877</v>
      </c>
      <c r="M111" s="56">
        <f t="shared" si="5"/>
        <v>1268980</v>
      </c>
      <c r="N111" s="60">
        <v>68360</v>
      </c>
      <c r="O111" s="59">
        <v>166826</v>
      </c>
      <c r="P111" s="59">
        <v>597724</v>
      </c>
      <c r="Q111" s="59">
        <v>179527</v>
      </c>
      <c r="R111" s="59">
        <v>174274</v>
      </c>
      <c r="S111" s="59">
        <v>21997</v>
      </c>
      <c r="T111" s="59"/>
      <c r="U111" s="59"/>
      <c r="V111" s="59">
        <v>250</v>
      </c>
      <c r="W111" s="59">
        <v>17142</v>
      </c>
      <c r="X111" s="56">
        <f t="shared" si="4"/>
        <v>1226100</v>
      </c>
      <c r="Y111" s="95"/>
      <c r="Z111" s="99">
        <f t="shared" si="6"/>
        <v>42880</v>
      </c>
      <c r="AG111" s="57"/>
    </row>
    <row r="112" spans="1:33" ht="12.75">
      <c r="A112" s="73">
        <v>41878</v>
      </c>
      <c r="B112" s="76">
        <v>115</v>
      </c>
      <c r="C112" s="55" t="s">
        <v>189</v>
      </c>
      <c r="D112" s="79">
        <v>139017</v>
      </c>
      <c r="E112" s="59">
        <v>43800</v>
      </c>
      <c r="F112" s="59"/>
      <c r="G112" s="59">
        <v>3299</v>
      </c>
      <c r="H112" s="59"/>
      <c r="I112" s="59">
        <v>13396</v>
      </c>
      <c r="J112" s="59">
        <v>165</v>
      </c>
      <c r="K112" s="59"/>
      <c r="L112" s="59">
        <v>814</v>
      </c>
      <c r="M112" s="56">
        <f t="shared" si="5"/>
        <v>200491</v>
      </c>
      <c r="N112" s="60"/>
      <c r="O112" s="59">
        <v>35039</v>
      </c>
      <c r="P112" s="59">
        <v>8759</v>
      </c>
      <c r="Q112" s="59">
        <v>95599</v>
      </c>
      <c r="R112" s="59">
        <v>23343</v>
      </c>
      <c r="S112" s="59"/>
      <c r="T112" s="59">
        <v>15806</v>
      </c>
      <c r="U112" s="59"/>
      <c r="V112" s="59">
        <v>881</v>
      </c>
      <c r="W112" s="59">
        <v>21531</v>
      </c>
      <c r="X112" s="56">
        <f t="shared" si="4"/>
        <v>200958</v>
      </c>
      <c r="Y112" s="95"/>
      <c r="Z112" s="99">
        <f t="shared" si="6"/>
        <v>-467</v>
      </c>
      <c r="AG112" s="57"/>
    </row>
    <row r="113" spans="1:33" ht="12.75">
      <c r="A113" s="73">
        <v>41878</v>
      </c>
      <c r="B113" s="76">
        <v>116</v>
      </c>
      <c r="C113" s="55" t="s">
        <v>190</v>
      </c>
      <c r="D113" s="79">
        <v>47848</v>
      </c>
      <c r="E113" s="59">
        <v>8246</v>
      </c>
      <c r="F113" s="59"/>
      <c r="G113" s="59"/>
      <c r="H113" s="59"/>
      <c r="I113" s="59"/>
      <c r="J113" s="59">
        <v>196</v>
      </c>
      <c r="K113" s="59">
        <v>392</v>
      </c>
      <c r="L113" s="59">
        <v>11268</v>
      </c>
      <c r="M113" s="56">
        <f t="shared" si="5"/>
        <v>67950</v>
      </c>
      <c r="N113" s="60"/>
      <c r="O113" s="59">
        <v>2633</v>
      </c>
      <c r="P113" s="59">
        <v>16651</v>
      </c>
      <c r="Q113" s="59">
        <v>23055</v>
      </c>
      <c r="R113" s="59">
        <v>10919</v>
      </c>
      <c r="S113" s="59"/>
      <c r="T113" s="59">
        <v>9493</v>
      </c>
      <c r="U113" s="59"/>
      <c r="V113" s="59">
        <v>656</v>
      </c>
      <c r="W113" s="59">
        <v>189</v>
      </c>
      <c r="X113" s="56">
        <v>63596</v>
      </c>
      <c r="Y113" s="95"/>
      <c r="Z113" s="99">
        <f t="shared" si="6"/>
        <v>4354</v>
      </c>
      <c r="AG113" s="57"/>
    </row>
    <row r="114" spans="1:33" ht="12.75">
      <c r="A114" s="73">
        <v>41878</v>
      </c>
      <c r="B114" s="76">
        <v>117</v>
      </c>
      <c r="C114" s="55" t="s">
        <v>191</v>
      </c>
      <c r="D114" s="79">
        <v>154580</v>
      </c>
      <c r="E114" s="59">
        <v>18374</v>
      </c>
      <c r="F114" s="59">
        <v>15900</v>
      </c>
      <c r="G114" s="59">
        <v>64407</v>
      </c>
      <c r="H114" s="59">
        <v>13801</v>
      </c>
      <c r="I114" s="59">
        <v>5695</v>
      </c>
      <c r="J114" s="59">
        <v>767</v>
      </c>
      <c r="K114" s="59">
        <v>6000</v>
      </c>
      <c r="L114" s="59">
        <v>84314</v>
      </c>
      <c r="M114" s="56">
        <f t="shared" si="5"/>
        <v>363838</v>
      </c>
      <c r="N114" s="60">
        <v>30669</v>
      </c>
      <c r="O114" s="59">
        <v>18791</v>
      </c>
      <c r="P114" s="59">
        <v>48173</v>
      </c>
      <c r="Q114" s="59">
        <v>83004</v>
      </c>
      <c r="R114" s="59">
        <v>22169</v>
      </c>
      <c r="S114" s="59"/>
      <c r="T114" s="59"/>
      <c r="U114" s="59"/>
      <c r="V114" s="59">
        <v>780</v>
      </c>
      <c r="W114" s="59">
        <v>51372</v>
      </c>
      <c r="X114" s="56">
        <f aca="true" t="shared" si="7" ref="X114:X152">SUM(N114:W114)</f>
        <v>254958</v>
      </c>
      <c r="Y114" s="95"/>
      <c r="Z114" s="99">
        <f t="shared" si="6"/>
        <v>108880</v>
      </c>
      <c r="AG114" s="57"/>
    </row>
    <row r="115" spans="1:33" ht="12.75">
      <c r="A115" s="73">
        <v>41880</v>
      </c>
      <c r="B115" s="76">
        <v>118</v>
      </c>
      <c r="C115" s="55" t="s">
        <v>303</v>
      </c>
      <c r="D115" s="79">
        <v>42995</v>
      </c>
      <c r="E115" s="59">
        <v>119742</v>
      </c>
      <c r="F115" s="59">
        <v>1313</v>
      </c>
      <c r="G115" s="59">
        <v>2367</v>
      </c>
      <c r="H115" s="59">
        <v>552457</v>
      </c>
      <c r="I115" s="59">
        <v>33921</v>
      </c>
      <c r="J115" s="59">
        <v>4280</v>
      </c>
      <c r="K115" s="59">
        <v>3606</v>
      </c>
      <c r="L115" s="59">
        <v>150</v>
      </c>
      <c r="M115" s="56">
        <v>760831</v>
      </c>
      <c r="N115" s="60">
        <v>963547</v>
      </c>
      <c r="O115" s="59">
        <v>29803</v>
      </c>
      <c r="P115" s="59">
        <v>43815</v>
      </c>
      <c r="Q115" s="59">
        <v>54502</v>
      </c>
      <c r="R115" s="59">
        <v>15569</v>
      </c>
      <c r="S115" s="59">
        <v>380</v>
      </c>
      <c r="T115" s="59">
        <v>1377</v>
      </c>
      <c r="U115" s="59"/>
      <c r="V115" s="59"/>
      <c r="W115" s="59"/>
      <c r="X115" s="56">
        <f t="shared" si="7"/>
        <v>1108993</v>
      </c>
      <c r="Y115" s="95"/>
      <c r="Z115" s="99">
        <f t="shared" si="6"/>
        <v>-348162</v>
      </c>
      <c r="AG115" s="57"/>
    </row>
    <row r="116" spans="1:33" ht="12.75">
      <c r="A116" s="73">
        <v>41824</v>
      </c>
      <c r="B116" s="76">
        <v>119</v>
      </c>
      <c r="C116" s="55" t="s">
        <v>192</v>
      </c>
      <c r="D116" s="79">
        <v>188850</v>
      </c>
      <c r="E116" s="59">
        <v>185513</v>
      </c>
      <c r="F116" s="59">
        <v>100880</v>
      </c>
      <c r="G116" s="59"/>
      <c r="H116" s="59">
        <v>14000</v>
      </c>
      <c r="I116" s="59"/>
      <c r="J116" s="59">
        <v>16956</v>
      </c>
      <c r="K116" s="59"/>
      <c r="L116" s="59"/>
      <c r="M116" s="56">
        <f t="shared" si="5"/>
        <v>506199</v>
      </c>
      <c r="N116" s="60">
        <v>14124</v>
      </c>
      <c r="O116" s="59">
        <v>65906</v>
      </c>
      <c r="P116" s="59">
        <v>144476</v>
      </c>
      <c r="Q116" s="59">
        <v>168372</v>
      </c>
      <c r="R116" s="59">
        <v>101375</v>
      </c>
      <c r="S116" s="59"/>
      <c r="T116" s="59">
        <v>25350</v>
      </c>
      <c r="U116" s="59"/>
      <c r="V116" s="59"/>
      <c r="W116" s="59">
        <v>27687</v>
      </c>
      <c r="X116" s="56">
        <f t="shared" si="7"/>
        <v>547290</v>
      </c>
      <c r="Y116" s="95"/>
      <c r="Z116" s="99">
        <f t="shared" si="6"/>
        <v>-41091</v>
      </c>
      <c r="AG116" s="57"/>
    </row>
    <row r="117" spans="1:33" ht="12.75">
      <c r="A117" s="73">
        <v>41806</v>
      </c>
      <c r="B117" s="76">
        <v>120</v>
      </c>
      <c r="C117" s="55" t="s">
        <v>193</v>
      </c>
      <c r="D117" s="79">
        <v>569953</v>
      </c>
      <c r="E117" s="59">
        <v>1429374</v>
      </c>
      <c r="F117" s="59">
        <v>20592</v>
      </c>
      <c r="G117" s="59">
        <v>6498</v>
      </c>
      <c r="H117" s="59"/>
      <c r="I117" s="59">
        <v>30566</v>
      </c>
      <c r="J117" s="59">
        <v>26136</v>
      </c>
      <c r="K117" s="59">
        <v>58947</v>
      </c>
      <c r="L117" s="59">
        <v>5936</v>
      </c>
      <c r="M117" s="56">
        <f t="shared" si="5"/>
        <v>2148002</v>
      </c>
      <c r="N117" s="60"/>
      <c r="O117" s="59"/>
      <c r="P117" s="59"/>
      <c r="Q117" s="59"/>
      <c r="R117" s="59"/>
      <c r="S117" s="59"/>
      <c r="T117" s="59"/>
      <c r="U117" s="59"/>
      <c r="V117" s="59"/>
      <c r="W117" s="59"/>
      <c r="X117" s="56">
        <f t="shared" si="7"/>
        <v>0</v>
      </c>
      <c r="Y117" s="95"/>
      <c r="Z117" s="99">
        <f t="shared" si="6"/>
        <v>2148002</v>
      </c>
      <c r="AG117" s="57"/>
    </row>
    <row r="118" spans="1:33" ht="12.75">
      <c r="A118" s="73">
        <v>41887</v>
      </c>
      <c r="B118" s="76">
        <v>121</v>
      </c>
      <c r="C118" s="55" t="s">
        <v>365</v>
      </c>
      <c r="D118" s="79">
        <v>256</v>
      </c>
      <c r="E118" s="59">
        <v>137604</v>
      </c>
      <c r="F118" s="59"/>
      <c r="G118" s="59"/>
      <c r="H118" s="59"/>
      <c r="I118" s="59"/>
      <c r="J118" s="59"/>
      <c r="K118" s="59"/>
      <c r="L118" s="59"/>
      <c r="M118" s="56">
        <f>SUM(D118:L118)</f>
        <v>137860</v>
      </c>
      <c r="N118" s="60"/>
      <c r="O118" s="59">
        <v>127971</v>
      </c>
      <c r="P118" s="59"/>
      <c r="Q118" s="59">
        <v>6500</v>
      </c>
      <c r="R118" s="59">
        <v>3389</v>
      </c>
      <c r="S118" s="59"/>
      <c r="T118" s="59"/>
      <c r="U118" s="59"/>
      <c r="V118" s="59"/>
      <c r="W118" s="59"/>
      <c r="X118" s="56">
        <f>SUM(N118:W118)</f>
        <v>137860</v>
      </c>
      <c r="Y118" s="95"/>
      <c r="Z118" s="99"/>
      <c r="AG118" s="57"/>
    </row>
    <row r="119" spans="1:33" ht="12.75">
      <c r="A119" s="73">
        <v>41878</v>
      </c>
      <c r="B119" s="76">
        <v>122</v>
      </c>
      <c r="C119" s="55" t="s">
        <v>327</v>
      </c>
      <c r="D119" s="79">
        <v>24924</v>
      </c>
      <c r="E119" s="59">
        <v>2017</v>
      </c>
      <c r="F119" s="59"/>
      <c r="G119" s="59"/>
      <c r="H119" s="59"/>
      <c r="I119" s="59"/>
      <c r="J119" s="59">
        <v>28</v>
      </c>
      <c r="K119" s="59"/>
      <c r="L119" s="59">
        <v>50</v>
      </c>
      <c r="M119" s="56">
        <f t="shared" si="5"/>
        <v>27019</v>
      </c>
      <c r="N119" s="60"/>
      <c r="O119" s="59">
        <v>2529</v>
      </c>
      <c r="P119" s="59">
        <v>7427</v>
      </c>
      <c r="Q119" s="59">
        <v>4511</v>
      </c>
      <c r="R119" s="59">
        <v>5114</v>
      </c>
      <c r="S119" s="59"/>
      <c r="T119" s="59">
        <v>3377</v>
      </c>
      <c r="U119" s="59"/>
      <c r="V119" s="59">
        <v>295</v>
      </c>
      <c r="W119" s="59">
        <v>162</v>
      </c>
      <c r="X119" s="56">
        <f t="shared" si="7"/>
        <v>23415</v>
      </c>
      <c r="Y119" s="95"/>
      <c r="Z119" s="99">
        <f t="shared" si="6"/>
        <v>3604</v>
      </c>
      <c r="AG119" s="57"/>
    </row>
    <row r="120" spans="1:33" ht="12.75">
      <c r="A120" s="73">
        <v>41826</v>
      </c>
      <c r="B120" s="76">
        <v>123</v>
      </c>
      <c r="C120" s="55" t="s">
        <v>376</v>
      </c>
      <c r="D120" s="79">
        <v>147746</v>
      </c>
      <c r="E120" s="59">
        <v>95467</v>
      </c>
      <c r="F120" s="59">
        <v>3844</v>
      </c>
      <c r="G120" s="59">
        <v>628</v>
      </c>
      <c r="H120" s="59"/>
      <c r="I120" s="59">
        <v>755</v>
      </c>
      <c r="J120" s="59">
        <v>1514</v>
      </c>
      <c r="K120" s="59"/>
      <c r="L120" s="59">
        <v>5419</v>
      </c>
      <c r="M120" s="56">
        <v>255373</v>
      </c>
      <c r="N120" s="60"/>
      <c r="O120" s="59">
        <v>27768</v>
      </c>
      <c r="P120" s="59">
        <v>73084</v>
      </c>
      <c r="Q120" s="59">
        <v>97542</v>
      </c>
      <c r="R120" s="59"/>
      <c r="S120" s="59">
        <v>33705</v>
      </c>
      <c r="T120" s="59"/>
      <c r="U120" s="59"/>
      <c r="V120" s="59">
        <v>1625</v>
      </c>
      <c r="W120" s="59">
        <v>5001</v>
      </c>
      <c r="X120" s="56">
        <f>SUM(N120:W120)</f>
        <v>238725</v>
      </c>
      <c r="Y120" s="95"/>
      <c r="Z120" s="99">
        <f t="shared" si="6"/>
        <v>16648</v>
      </c>
      <c r="AG120" s="57"/>
    </row>
    <row r="121" spans="1:33" ht="12.75">
      <c r="A121" s="73">
        <v>41848</v>
      </c>
      <c r="B121" s="76">
        <v>125</v>
      </c>
      <c r="C121" s="55" t="s">
        <v>196</v>
      </c>
      <c r="D121" s="79">
        <v>465604</v>
      </c>
      <c r="E121" s="59">
        <v>222319</v>
      </c>
      <c r="F121" s="59">
        <v>11122</v>
      </c>
      <c r="G121" s="59"/>
      <c r="H121" s="59"/>
      <c r="I121" s="59">
        <v>20969</v>
      </c>
      <c r="J121" s="59">
        <v>1763</v>
      </c>
      <c r="K121" s="59">
        <v>4541</v>
      </c>
      <c r="L121" s="59">
        <v>14443</v>
      </c>
      <c r="M121" s="56">
        <f t="shared" si="5"/>
        <v>740761</v>
      </c>
      <c r="N121" s="60">
        <v>40106</v>
      </c>
      <c r="O121" s="59">
        <v>83031</v>
      </c>
      <c r="P121" s="59">
        <v>301070</v>
      </c>
      <c r="Q121" s="59">
        <v>143596</v>
      </c>
      <c r="R121" s="59">
        <v>134777</v>
      </c>
      <c r="S121" s="59">
        <v>13479</v>
      </c>
      <c r="T121" s="59">
        <v>10656</v>
      </c>
      <c r="U121" s="59"/>
      <c r="V121" s="59"/>
      <c r="W121" s="59">
        <v>12772</v>
      </c>
      <c r="X121" s="56">
        <f t="shared" si="7"/>
        <v>739487</v>
      </c>
      <c r="Y121" s="95">
        <v>14723</v>
      </c>
      <c r="Z121" s="99">
        <f t="shared" si="6"/>
        <v>15997</v>
      </c>
      <c r="AG121" s="57"/>
    </row>
    <row r="122" spans="1:33" ht="12.75">
      <c r="A122" s="73">
        <v>41848</v>
      </c>
      <c r="B122" s="76">
        <v>126</v>
      </c>
      <c r="C122" s="55" t="s">
        <v>197</v>
      </c>
      <c r="D122" s="79">
        <v>153267</v>
      </c>
      <c r="E122" s="59">
        <v>677234</v>
      </c>
      <c r="F122" s="59">
        <v>272674</v>
      </c>
      <c r="G122" s="59"/>
      <c r="H122" s="59">
        <v>60000</v>
      </c>
      <c r="I122" s="59">
        <v>5495</v>
      </c>
      <c r="J122" s="59">
        <v>770</v>
      </c>
      <c r="K122" s="59">
        <v>671</v>
      </c>
      <c r="L122" s="59">
        <v>9053</v>
      </c>
      <c r="M122" s="56">
        <f t="shared" si="5"/>
        <v>1179164</v>
      </c>
      <c r="N122" s="60">
        <v>128248</v>
      </c>
      <c r="O122" s="59">
        <v>105154</v>
      </c>
      <c r="P122" s="59">
        <v>525600</v>
      </c>
      <c r="Q122" s="59">
        <v>182365</v>
      </c>
      <c r="R122" s="59">
        <v>140097</v>
      </c>
      <c r="S122" s="59">
        <v>13334</v>
      </c>
      <c r="T122" s="59"/>
      <c r="U122" s="59"/>
      <c r="V122" s="59">
        <v>50</v>
      </c>
      <c r="W122" s="59">
        <v>6826</v>
      </c>
      <c r="X122" s="56">
        <f t="shared" si="7"/>
        <v>1101674</v>
      </c>
      <c r="Y122" s="95">
        <v>10500</v>
      </c>
      <c r="Z122" s="99">
        <f t="shared" si="6"/>
        <v>87990</v>
      </c>
      <c r="AG122" s="57"/>
    </row>
    <row r="123" spans="1:33" ht="12.75">
      <c r="A123" s="73">
        <v>41877</v>
      </c>
      <c r="B123" s="76">
        <v>127</v>
      </c>
      <c r="C123" s="55" t="s">
        <v>198</v>
      </c>
      <c r="D123" s="79">
        <v>1088690</v>
      </c>
      <c r="E123" s="59">
        <v>1304007</v>
      </c>
      <c r="F123" s="59"/>
      <c r="G123" s="59">
        <v>3007</v>
      </c>
      <c r="H123" s="59">
        <v>44545</v>
      </c>
      <c r="I123" s="59">
        <v>93244</v>
      </c>
      <c r="J123" s="59">
        <v>32051</v>
      </c>
      <c r="K123" s="59">
        <v>7652</v>
      </c>
      <c r="L123" s="59">
        <v>271558</v>
      </c>
      <c r="M123" s="56">
        <f t="shared" si="5"/>
        <v>2844754</v>
      </c>
      <c r="N123" s="60">
        <v>107489</v>
      </c>
      <c r="O123" s="59">
        <v>309758</v>
      </c>
      <c r="P123" s="59">
        <v>1126378</v>
      </c>
      <c r="Q123" s="59">
        <v>458282</v>
      </c>
      <c r="R123" s="59">
        <v>423909</v>
      </c>
      <c r="S123" s="59">
        <v>93244</v>
      </c>
      <c r="T123" s="59">
        <v>57940</v>
      </c>
      <c r="U123" s="59"/>
      <c r="V123" s="59">
        <v>100563</v>
      </c>
      <c r="W123" s="59"/>
      <c r="X123" s="56">
        <f t="shared" si="7"/>
        <v>2677563</v>
      </c>
      <c r="Y123" s="95">
        <v>22739</v>
      </c>
      <c r="Z123" s="99">
        <f t="shared" si="6"/>
        <v>189930</v>
      </c>
      <c r="AG123" s="61"/>
    </row>
    <row r="124" spans="1:33" ht="12.75">
      <c r="A124" s="73">
        <v>41807</v>
      </c>
      <c r="B124" s="76">
        <v>128</v>
      </c>
      <c r="C124" s="55" t="s">
        <v>199</v>
      </c>
      <c r="D124" s="79">
        <v>14155</v>
      </c>
      <c r="E124" s="59">
        <v>556</v>
      </c>
      <c r="F124" s="59"/>
      <c r="G124" s="59"/>
      <c r="H124" s="59"/>
      <c r="I124" s="59"/>
      <c r="J124" s="59">
        <v>172</v>
      </c>
      <c r="K124" s="59"/>
      <c r="L124" s="59"/>
      <c r="M124" s="56">
        <f t="shared" si="5"/>
        <v>14883</v>
      </c>
      <c r="N124" s="60"/>
      <c r="O124" s="59">
        <v>1597</v>
      </c>
      <c r="P124" s="59">
        <v>4764</v>
      </c>
      <c r="Q124" s="59">
        <v>5086</v>
      </c>
      <c r="R124" s="59">
        <v>3818</v>
      </c>
      <c r="S124" s="59"/>
      <c r="T124" s="59"/>
      <c r="U124" s="59"/>
      <c r="V124" s="59">
        <v>295</v>
      </c>
      <c r="W124" s="59"/>
      <c r="X124" s="56">
        <f t="shared" si="7"/>
        <v>15560</v>
      </c>
      <c r="Y124" s="95"/>
      <c r="Z124" s="99">
        <f t="shared" si="6"/>
        <v>-677</v>
      </c>
      <c r="AG124" s="61"/>
    </row>
    <row r="125" spans="1:33" ht="12.75">
      <c r="A125" s="73">
        <v>41880</v>
      </c>
      <c r="B125" s="76">
        <v>129</v>
      </c>
      <c r="C125" s="55" t="s">
        <v>241</v>
      </c>
      <c r="D125" s="79">
        <v>114365</v>
      </c>
      <c r="E125" s="59">
        <v>51165</v>
      </c>
      <c r="F125" s="59">
        <v>40421</v>
      </c>
      <c r="G125" s="59"/>
      <c r="H125" s="59"/>
      <c r="I125" s="59"/>
      <c r="J125" s="59">
        <v>372</v>
      </c>
      <c r="K125" s="59">
        <v>1212</v>
      </c>
      <c r="L125" s="59">
        <v>154875</v>
      </c>
      <c r="M125" s="56">
        <f t="shared" si="5"/>
        <v>362410</v>
      </c>
      <c r="N125" s="60"/>
      <c r="O125" s="59">
        <v>36970</v>
      </c>
      <c r="P125" s="59">
        <v>94679</v>
      </c>
      <c r="Q125" s="59"/>
      <c r="R125" s="59">
        <v>57724</v>
      </c>
      <c r="S125" s="59"/>
      <c r="T125" s="59"/>
      <c r="U125" s="59"/>
      <c r="V125" s="59"/>
      <c r="W125" s="59">
        <v>165</v>
      </c>
      <c r="X125" s="56">
        <f t="shared" si="7"/>
        <v>189538</v>
      </c>
      <c r="Y125" s="95"/>
      <c r="Z125" s="99">
        <f t="shared" si="6"/>
        <v>172872</v>
      </c>
      <c r="AG125" s="57"/>
    </row>
    <row r="126" spans="1:33" ht="12.75">
      <c r="A126" s="73"/>
      <c r="B126" s="76"/>
      <c r="C126" s="55"/>
      <c r="D126" s="79"/>
      <c r="E126" s="59"/>
      <c r="F126" s="59"/>
      <c r="G126" s="59"/>
      <c r="H126" s="59"/>
      <c r="I126" s="59"/>
      <c r="J126" s="59"/>
      <c r="K126" s="59"/>
      <c r="L126" s="59"/>
      <c r="M126" s="56">
        <f t="shared" si="5"/>
        <v>0</v>
      </c>
      <c r="N126" s="60"/>
      <c r="O126" s="59"/>
      <c r="P126" s="59"/>
      <c r="Q126" s="59"/>
      <c r="R126" s="59"/>
      <c r="S126" s="59"/>
      <c r="T126" s="59"/>
      <c r="U126" s="59"/>
      <c r="V126" s="59"/>
      <c r="W126" s="59"/>
      <c r="X126" s="56">
        <f t="shared" si="7"/>
        <v>0</v>
      </c>
      <c r="Y126" s="95"/>
      <c r="Z126" s="99">
        <f t="shared" si="6"/>
        <v>0</v>
      </c>
      <c r="AG126" s="57"/>
    </row>
    <row r="127" spans="1:33" ht="12.75">
      <c r="A127" s="73"/>
      <c r="B127" s="76"/>
      <c r="C127" s="55"/>
      <c r="D127" s="79"/>
      <c r="E127" s="59"/>
      <c r="F127" s="59"/>
      <c r="G127" s="59"/>
      <c r="H127" s="59"/>
      <c r="I127" s="59"/>
      <c r="J127" s="59"/>
      <c r="K127" s="59"/>
      <c r="L127" s="59"/>
      <c r="M127" s="56">
        <f t="shared" si="5"/>
        <v>0</v>
      </c>
      <c r="N127" s="60"/>
      <c r="O127" s="59"/>
      <c r="P127" s="59"/>
      <c r="Q127" s="59"/>
      <c r="R127" s="59"/>
      <c r="S127" s="59"/>
      <c r="T127" s="59"/>
      <c r="U127" s="59"/>
      <c r="V127" s="59"/>
      <c r="W127" s="59"/>
      <c r="X127" s="56">
        <f t="shared" si="7"/>
        <v>0</v>
      </c>
      <c r="Y127" s="95"/>
      <c r="Z127" s="99">
        <f t="shared" si="6"/>
        <v>0</v>
      </c>
      <c r="AG127" s="57"/>
    </row>
    <row r="128" spans="1:33" ht="12.75">
      <c r="A128" s="73"/>
      <c r="B128" s="76"/>
      <c r="C128" s="55"/>
      <c r="D128" s="79"/>
      <c r="E128" s="59"/>
      <c r="F128" s="59"/>
      <c r="G128" s="59"/>
      <c r="H128" s="59"/>
      <c r="I128" s="59"/>
      <c r="J128" s="59"/>
      <c r="K128" s="59"/>
      <c r="L128" s="59"/>
      <c r="M128" s="56">
        <f t="shared" si="5"/>
        <v>0</v>
      </c>
      <c r="N128" s="60"/>
      <c r="O128" s="59"/>
      <c r="P128" s="59"/>
      <c r="Q128" s="59"/>
      <c r="R128" s="59"/>
      <c r="S128" s="59"/>
      <c r="T128" s="59"/>
      <c r="U128" s="59"/>
      <c r="V128" s="59"/>
      <c r="W128" s="59"/>
      <c r="X128" s="56">
        <f t="shared" si="7"/>
        <v>0</v>
      </c>
      <c r="Y128" s="95"/>
      <c r="Z128" s="99">
        <f t="shared" si="6"/>
        <v>0</v>
      </c>
      <c r="AG128" s="57"/>
    </row>
    <row r="129" spans="1:33" ht="12.75">
      <c r="A129" s="73"/>
      <c r="B129" s="76"/>
      <c r="C129" s="55"/>
      <c r="D129" s="79"/>
      <c r="E129" s="59"/>
      <c r="F129" s="59"/>
      <c r="G129" s="59"/>
      <c r="H129" s="59"/>
      <c r="I129" s="59"/>
      <c r="J129" s="59"/>
      <c r="K129" s="59"/>
      <c r="L129" s="59"/>
      <c r="M129" s="56">
        <f t="shared" si="5"/>
        <v>0</v>
      </c>
      <c r="N129" s="60"/>
      <c r="O129" s="59"/>
      <c r="P129" s="59"/>
      <c r="Q129" s="59"/>
      <c r="R129" s="59"/>
      <c r="S129" s="59"/>
      <c r="T129" s="59"/>
      <c r="U129" s="59"/>
      <c r="V129" s="59"/>
      <c r="W129" s="59"/>
      <c r="X129" s="56">
        <f t="shared" si="7"/>
        <v>0</v>
      </c>
      <c r="Y129" s="95"/>
      <c r="Z129" s="99">
        <f t="shared" si="6"/>
        <v>0</v>
      </c>
      <c r="AG129" s="57"/>
    </row>
    <row r="130" spans="1:33" ht="12" customHeight="1">
      <c r="A130" s="73"/>
      <c r="B130" s="76"/>
      <c r="C130" s="58"/>
      <c r="D130" s="79"/>
      <c r="E130" s="59"/>
      <c r="F130" s="59"/>
      <c r="G130" s="59"/>
      <c r="H130" s="59"/>
      <c r="I130" s="59"/>
      <c r="J130" s="59"/>
      <c r="K130" s="59"/>
      <c r="L130" s="59"/>
      <c r="M130" s="56">
        <f t="shared" si="5"/>
        <v>0</v>
      </c>
      <c r="N130" s="60"/>
      <c r="O130" s="59"/>
      <c r="P130" s="59"/>
      <c r="Q130" s="59"/>
      <c r="R130" s="59"/>
      <c r="S130" s="59"/>
      <c r="T130" s="59"/>
      <c r="U130" s="59"/>
      <c r="V130" s="59"/>
      <c r="W130" s="59"/>
      <c r="X130" s="56">
        <f t="shared" si="7"/>
        <v>0</v>
      </c>
      <c r="Y130" s="95"/>
      <c r="Z130" s="99">
        <f t="shared" si="6"/>
        <v>0</v>
      </c>
      <c r="AG130" s="57"/>
    </row>
    <row r="131" spans="1:33" ht="12.75">
      <c r="A131" s="73"/>
      <c r="B131" s="76"/>
      <c r="C131" s="58"/>
      <c r="D131" s="79"/>
      <c r="E131" s="59"/>
      <c r="F131" s="59"/>
      <c r="G131" s="59"/>
      <c r="H131" s="59"/>
      <c r="I131" s="59"/>
      <c r="J131" s="59"/>
      <c r="K131" s="59"/>
      <c r="L131" s="59"/>
      <c r="M131" s="56">
        <f t="shared" si="5"/>
        <v>0</v>
      </c>
      <c r="N131" s="60"/>
      <c r="O131" s="59"/>
      <c r="P131" s="59"/>
      <c r="Q131" s="59"/>
      <c r="R131" s="59"/>
      <c r="S131" s="59"/>
      <c r="T131" s="59"/>
      <c r="U131" s="59"/>
      <c r="V131" s="59"/>
      <c r="W131" s="59"/>
      <c r="X131" s="56">
        <f t="shared" si="7"/>
        <v>0</v>
      </c>
      <c r="Y131" s="95"/>
      <c r="Z131" s="99">
        <f t="shared" si="6"/>
        <v>0</v>
      </c>
      <c r="AG131" s="57"/>
    </row>
    <row r="132" spans="1:33" ht="12.75">
      <c r="A132" s="73"/>
      <c r="B132" s="76"/>
      <c r="C132" s="55"/>
      <c r="D132" s="79"/>
      <c r="E132" s="59"/>
      <c r="F132" s="59"/>
      <c r="G132" s="59"/>
      <c r="H132" s="59"/>
      <c r="I132" s="59"/>
      <c r="J132" s="59"/>
      <c r="K132" s="59"/>
      <c r="L132" s="59"/>
      <c r="M132" s="56">
        <f aca="true" t="shared" si="8" ref="M132:M152">SUM(D132:L132)</f>
        <v>0</v>
      </c>
      <c r="N132" s="60"/>
      <c r="O132" s="59"/>
      <c r="P132" s="59"/>
      <c r="Q132" s="59"/>
      <c r="R132" s="59"/>
      <c r="S132" s="59"/>
      <c r="T132" s="59"/>
      <c r="U132" s="59"/>
      <c r="V132" s="59"/>
      <c r="W132" s="59"/>
      <c r="X132" s="56">
        <f t="shared" si="7"/>
        <v>0</v>
      </c>
      <c r="Y132" s="95"/>
      <c r="Z132" s="99">
        <f t="shared" si="6"/>
        <v>0</v>
      </c>
      <c r="AG132" s="57"/>
    </row>
    <row r="133" spans="1:33" ht="12.75">
      <c r="A133" s="73"/>
      <c r="B133" s="76"/>
      <c r="C133" s="55"/>
      <c r="D133" s="79"/>
      <c r="E133" s="59"/>
      <c r="F133" s="59"/>
      <c r="G133" s="59"/>
      <c r="H133" s="59"/>
      <c r="I133" s="59"/>
      <c r="J133" s="59"/>
      <c r="K133" s="59"/>
      <c r="L133" s="59"/>
      <c r="M133" s="56">
        <f t="shared" si="8"/>
        <v>0</v>
      </c>
      <c r="N133" s="60"/>
      <c r="O133" s="59"/>
      <c r="P133" s="59"/>
      <c r="Q133" s="59"/>
      <c r="R133" s="59"/>
      <c r="S133" s="59"/>
      <c r="T133" s="59"/>
      <c r="U133" s="59"/>
      <c r="V133" s="59"/>
      <c r="W133" s="59"/>
      <c r="X133" s="56">
        <f t="shared" si="7"/>
        <v>0</v>
      </c>
      <c r="Y133" s="95"/>
      <c r="Z133" s="99">
        <f t="shared" si="6"/>
        <v>0</v>
      </c>
      <c r="AG133" s="57"/>
    </row>
    <row r="134" spans="1:33" ht="12.75">
      <c r="A134" s="73"/>
      <c r="B134" s="76"/>
      <c r="C134" s="55"/>
      <c r="D134" s="79"/>
      <c r="E134" s="59"/>
      <c r="F134" s="59"/>
      <c r="G134" s="59"/>
      <c r="H134" s="59"/>
      <c r="I134" s="59"/>
      <c r="J134" s="59"/>
      <c r="K134" s="59"/>
      <c r="L134" s="59"/>
      <c r="M134" s="56">
        <f t="shared" si="8"/>
        <v>0</v>
      </c>
      <c r="N134" s="60"/>
      <c r="O134" s="59"/>
      <c r="P134" s="59"/>
      <c r="Q134" s="59"/>
      <c r="R134" s="59"/>
      <c r="S134" s="59"/>
      <c r="T134" s="59"/>
      <c r="U134" s="59"/>
      <c r="V134" s="59"/>
      <c r="W134" s="59"/>
      <c r="X134" s="56">
        <f t="shared" si="7"/>
        <v>0</v>
      </c>
      <c r="Y134" s="95"/>
      <c r="Z134" s="99">
        <f t="shared" si="6"/>
        <v>0</v>
      </c>
      <c r="AG134" s="57"/>
    </row>
    <row r="135" spans="1:33" ht="12.75">
      <c r="A135" s="73"/>
      <c r="B135" s="76"/>
      <c r="C135" s="55"/>
      <c r="D135" s="79"/>
      <c r="E135" s="59"/>
      <c r="F135" s="59"/>
      <c r="G135" s="59"/>
      <c r="H135" s="59"/>
      <c r="I135" s="59"/>
      <c r="J135" s="59"/>
      <c r="K135" s="59"/>
      <c r="L135" s="59"/>
      <c r="M135" s="56">
        <f t="shared" si="8"/>
        <v>0</v>
      </c>
      <c r="N135" s="60"/>
      <c r="O135" s="59"/>
      <c r="P135" s="59"/>
      <c r="Q135" s="59"/>
      <c r="R135" s="59"/>
      <c r="S135" s="59"/>
      <c r="T135" s="59"/>
      <c r="U135" s="59"/>
      <c r="V135" s="59"/>
      <c r="W135" s="59"/>
      <c r="X135" s="56">
        <f t="shared" si="7"/>
        <v>0</v>
      </c>
      <c r="Y135" s="95"/>
      <c r="Z135" s="99">
        <f t="shared" si="6"/>
        <v>0</v>
      </c>
      <c r="AG135" s="57"/>
    </row>
    <row r="136" spans="1:33" ht="12.75">
      <c r="A136" s="73"/>
      <c r="B136" s="76"/>
      <c r="C136" s="55"/>
      <c r="D136" s="79"/>
      <c r="E136" s="59"/>
      <c r="F136" s="59"/>
      <c r="G136" s="59"/>
      <c r="H136" s="59"/>
      <c r="I136" s="59"/>
      <c r="J136" s="59"/>
      <c r="K136" s="59"/>
      <c r="L136" s="59"/>
      <c r="M136" s="56">
        <f t="shared" si="8"/>
        <v>0</v>
      </c>
      <c r="N136" s="60"/>
      <c r="O136" s="59"/>
      <c r="P136" s="59"/>
      <c r="Q136" s="59"/>
      <c r="R136" s="59"/>
      <c r="S136" s="59"/>
      <c r="T136" s="59"/>
      <c r="U136" s="59"/>
      <c r="V136" s="59"/>
      <c r="W136" s="59"/>
      <c r="X136" s="56">
        <f t="shared" si="7"/>
        <v>0</v>
      </c>
      <c r="Y136" s="95"/>
      <c r="Z136" s="99">
        <f t="shared" si="6"/>
        <v>0</v>
      </c>
      <c r="AG136" s="57"/>
    </row>
    <row r="137" spans="1:33" ht="12.75">
      <c r="A137" s="73"/>
      <c r="B137" s="76"/>
      <c r="C137" s="55"/>
      <c r="D137" s="79"/>
      <c r="E137" s="59"/>
      <c r="F137" s="59"/>
      <c r="G137" s="59"/>
      <c r="H137" s="59"/>
      <c r="I137" s="59"/>
      <c r="J137" s="59"/>
      <c r="K137" s="59"/>
      <c r="L137" s="59"/>
      <c r="M137" s="56">
        <f t="shared" si="8"/>
        <v>0</v>
      </c>
      <c r="N137" s="60"/>
      <c r="O137" s="59"/>
      <c r="P137" s="59"/>
      <c r="Q137" s="59"/>
      <c r="R137" s="59"/>
      <c r="S137" s="59"/>
      <c r="T137" s="59"/>
      <c r="U137" s="59"/>
      <c r="V137" s="59"/>
      <c r="W137" s="59"/>
      <c r="X137" s="56">
        <f t="shared" si="7"/>
        <v>0</v>
      </c>
      <c r="Y137" s="95"/>
      <c r="Z137" s="99">
        <f t="shared" si="6"/>
        <v>0</v>
      </c>
      <c r="AG137" s="61"/>
    </row>
    <row r="138" spans="1:33" ht="12.75">
      <c r="A138" s="73"/>
      <c r="B138" s="76"/>
      <c r="C138" s="55"/>
      <c r="D138" s="79"/>
      <c r="E138" s="59"/>
      <c r="F138" s="59"/>
      <c r="G138" s="59"/>
      <c r="H138" s="59"/>
      <c r="I138" s="59"/>
      <c r="J138" s="59"/>
      <c r="K138" s="59"/>
      <c r="L138" s="59"/>
      <c r="M138" s="56">
        <f t="shared" si="8"/>
        <v>0</v>
      </c>
      <c r="N138" s="60"/>
      <c r="O138" s="59"/>
      <c r="P138" s="59"/>
      <c r="Q138" s="59"/>
      <c r="R138" s="59"/>
      <c r="S138" s="59"/>
      <c r="T138" s="59"/>
      <c r="U138" s="59"/>
      <c r="V138" s="59"/>
      <c r="W138" s="59"/>
      <c r="X138" s="56">
        <f t="shared" si="7"/>
        <v>0</v>
      </c>
      <c r="Y138" s="95"/>
      <c r="Z138" s="99">
        <f t="shared" si="6"/>
        <v>0</v>
      </c>
      <c r="AA138" s="132"/>
      <c r="AG138" s="57"/>
    </row>
    <row r="139" spans="1:33" ht="12.75">
      <c r="A139" s="73"/>
      <c r="B139" s="76"/>
      <c r="C139" s="58"/>
      <c r="D139" s="79"/>
      <c r="E139" s="59"/>
      <c r="F139" s="59"/>
      <c r="G139" s="59"/>
      <c r="H139" s="59"/>
      <c r="I139" s="59"/>
      <c r="J139" s="59"/>
      <c r="K139" s="59"/>
      <c r="L139" s="59"/>
      <c r="M139" s="56">
        <f t="shared" si="8"/>
        <v>0</v>
      </c>
      <c r="N139" s="60"/>
      <c r="O139" s="59"/>
      <c r="P139" s="59"/>
      <c r="Q139" s="59"/>
      <c r="R139" s="59"/>
      <c r="S139" s="59"/>
      <c r="T139" s="59"/>
      <c r="U139" s="59"/>
      <c r="V139" s="59"/>
      <c r="W139" s="59"/>
      <c r="X139" s="56">
        <f t="shared" si="7"/>
        <v>0</v>
      </c>
      <c r="Y139" s="95"/>
      <c r="Z139" s="99">
        <f t="shared" si="6"/>
        <v>0</v>
      </c>
      <c r="AA139" s="132"/>
      <c r="AG139" s="57"/>
    </row>
    <row r="140" spans="1:33" ht="12.75">
      <c r="A140" s="73"/>
      <c r="B140" s="76"/>
      <c r="C140" s="63"/>
      <c r="D140" s="79"/>
      <c r="E140" s="59"/>
      <c r="F140" s="59"/>
      <c r="G140" s="59"/>
      <c r="H140" s="59"/>
      <c r="I140" s="59"/>
      <c r="J140" s="59"/>
      <c r="K140" s="59"/>
      <c r="L140" s="59"/>
      <c r="M140" s="56">
        <f t="shared" si="8"/>
        <v>0</v>
      </c>
      <c r="N140" s="60"/>
      <c r="O140" s="59"/>
      <c r="P140" s="59"/>
      <c r="Q140" s="59"/>
      <c r="R140" s="59"/>
      <c r="S140" s="59"/>
      <c r="T140" s="59"/>
      <c r="U140" s="59"/>
      <c r="V140" s="59"/>
      <c r="W140" s="59"/>
      <c r="X140" s="56">
        <f t="shared" si="7"/>
        <v>0</v>
      </c>
      <c r="Y140" s="95"/>
      <c r="Z140" s="99">
        <f t="shared" si="6"/>
        <v>0</v>
      </c>
      <c r="AA140" s="132"/>
      <c r="AG140" s="57"/>
    </row>
    <row r="141" spans="1:33" ht="12.75">
      <c r="A141" s="73"/>
      <c r="B141" s="76"/>
      <c r="C141" s="55"/>
      <c r="D141" s="79"/>
      <c r="E141" s="59"/>
      <c r="F141" s="59"/>
      <c r="G141" s="59"/>
      <c r="H141" s="59"/>
      <c r="I141" s="59"/>
      <c r="J141" s="59"/>
      <c r="K141" s="59"/>
      <c r="L141" s="59"/>
      <c r="M141" s="56">
        <f t="shared" si="8"/>
        <v>0</v>
      </c>
      <c r="N141" s="60"/>
      <c r="O141" s="59"/>
      <c r="P141" s="59"/>
      <c r="Q141" s="59"/>
      <c r="R141" s="59"/>
      <c r="S141" s="59"/>
      <c r="T141" s="59"/>
      <c r="U141" s="59"/>
      <c r="V141" s="59"/>
      <c r="W141" s="59"/>
      <c r="X141" s="56">
        <f t="shared" si="7"/>
        <v>0</v>
      </c>
      <c r="Y141" s="95"/>
      <c r="Z141" s="99">
        <f t="shared" si="6"/>
        <v>0</v>
      </c>
      <c r="AA141" s="132"/>
      <c r="AG141" s="57"/>
    </row>
    <row r="142" spans="1:33" ht="12.75">
      <c r="A142" s="73"/>
      <c r="B142" s="76"/>
      <c r="C142" s="55"/>
      <c r="D142" s="130"/>
      <c r="E142" s="128"/>
      <c r="F142" s="128"/>
      <c r="G142" s="59"/>
      <c r="H142" s="59"/>
      <c r="I142" s="59"/>
      <c r="J142" s="59"/>
      <c r="K142" s="59"/>
      <c r="L142" s="59"/>
      <c r="M142" s="56">
        <f t="shared" si="8"/>
        <v>0</v>
      </c>
      <c r="N142" s="60"/>
      <c r="O142" s="128"/>
      <c r="P142" s="128"/>
      <c r="Q142" s="128"/>
      <c r="R142" s="128"/>
      <c r="S142" s="128"/>
      <c r="T142" s="128"/>
      <c r="U142" s="128"/>
      <c r="V142" s="128"/>
      <c r="W142" s="128"/>
      <c r="X142" s="56">
        <f t="shared" si="7"/>
        <v>0</v>
      </c>
      <c r="Y142" s="95"/>
      <c r="Z142" s="99">
        <f t="shared" si="6"/>
        <v>0</v>
      </c>
      <c r="AA142" s="132"/>
      <c r="AG142" s="57"/>
    </row>
    <row r="143" spans="1:33" ht="12.75">
      <c r="A143" s="73"/>
      <c r="B143" s="76"/>
      <c r="C143" s="55"/>
      <c r="D143" s="130"/>
      <c r="E143" s="128"/>
      <c r="F143" s="128"/>
      <c r="G143" s="59"/>
      <c r="H143" s="59"/>
      <c r="I143" s="59"/>
      <c r="J143" s="59"/>
      <c r="K143" s="59"/>
      <c r="L143" s="59"/>
      <c r="M143" s="56">
        <f t="shared" si="8"/>
        <v>0</v>
      </c>
      <c r="N143" s="60"/>
      <c r="O143" s="128"/>
      <c r="P143" s="128"/>
      <c r="Q143" s="128"/>
      <c r="R143" s="128"/>
      <c r="S143" s="128"/>
      <c r="T143" s="128"/>
      <c r="U143" s="128"/>
      <c r="V143" s="128"/>
      <c r="W143" s="128"/>
      <c r="X143" s="56">
        <f t="shared" si="7"/>
        <v>0</v>
      </c>
      <c r="Y143" s="95"/>
      <c r="Z143" s="99">
        <f t="shared" si="6"/>
        <v>0</v>
      </c>
      <c r="AA143" s="132"/>
      <c r="AG143" s="57"/>
    </row>
    <row r="144" spans="1:33" ht="12.75">
      <c r="A144" s="73"/>
      <c r="B144" s="76"/>
      <c r="C144" s="55"/>
      <c r="D144" s="130"/>
      <c r="E144" s="128"/>
      <c r="F144" s="128"/>
      <c r="G144" s="59"/>
      <c r="H144" s="59"/>
      <c r="I144" s="59"/>
      <c r="J144" s="59"/>
      <c r="K144" s="59"/>
      <c r="L144" s="59"/>
      <c r="M144" s="56">
        <f t="shared" si="8"/>
        <v>0</v>
      </c>
      <c r="N144" s="60"/>
      <c r="O144" s="128"/>
      <c r="P144" s="128"/>
      <c r="Q144" s="128"/>
      <c r="R144" s="128"/>
      <c r="S144" s="128"/>
      <c r="T144" s="128"/>
      <c r="U144" s="128"/>
      <c r="V144" s="128"/>
      <c r="W144" s="128"/>
      <c r="X144" s="56">
        <f>SUM(N144:W144)</f>
        <v>0</v>
      </c>
      <c r="Y144" s="95"/>
      <c r="Z144" s="99">
        <f t="shared" si="6"/>
        <v>0</v>
      </c>
      <c r="AA144" s="132"/>
      <c r="AG144" s="57"/>
    </row>
    <row r="145" spans="1:33" ht="12.75">
      <c r="A145" s="73"/>
      <c r="B145" s="76"/>
      <c r="C145" s="55"/>
      <c r="D145" s="130"/>
      <c r="E145" s="128"/>
      <c r="F145" s="128"/>
      <c r="G145" s="59"/>
      <c r="H145" s="59"/>
      <c r="I145" s="59"/>
      <c r="J145" s="59"/>
      <c r="K145" s="59"/>
      <c r="L145" s="59"/>
      <c r="M145" s="56">
        <f t="shared" si="8"/>
        <v>0</v>
      </c>
      <c r="N145" s="60"/>
      <c r="O145" s="128"/>
      <c r="P145" s="128"/>
      <c r="Q145" s="128"/>
      <c r="R145" s="128"/>
      <c r="S145" s="128"/>
      <c r="T145" s="128"/>
      <c r="U145" s="128"/>
      <c r="V145" s="128"/>
      <c r="W145" s="128"/>
      <c r="X145" s="56">
        <f t="shared" si="7"/>
        <v>0</v>
      </c>
      <c r="Y145" s="95"/>
      <c r="Z145" s="99">
        <f t="shared" si="6"/>
        <v>0</v>
      </c>
      <c r="AA145" s="132"/>
      <c r="AG145" s="57"/>
    </row>
    <row r="146" spans="1:33" ht="12.75">
      <c r="A146" s="73"/>
      <c r="B146" s="76"/>
      <c r="C146" s="55"/>
      <c r="D146" s="131"/>
      <c r="E146" s="129"/>
      <c r="F146" s="129"/>
      <c r="G146" s="59"/>
      <c r="H146" s="59"/>
      <c r="I146" s="59"/>
      <c r="J146" s="59"/>
      <c r="K146" s="59"/>
      <c r="L146" s="59"/>
      <c r="M146" s="56">
        <f t="shared" si="8"/>
        <v>0</v>
      </c>
      <c r="N146" s="60"/>
      <c r="O146" s="129"/>
      <c r="P146" s="129"/>
      <c r="Q146" s="129"/>
      <c r="R146" s="129"/>
      <c r="S146" s="129"/>
      <c r="T146" s="129"/>
      <c r="U146" s="129"/>
      <c r="V146" s="129"/>
      <c r="W146" s="129"/>
      <c r="X146" s="56">
        <f t="shared" si="7"/>
        <v>0</v>
      </c>
      <c r="Y146" s="95"/>
      <c r="Z146" s="99">
        <f t="shared" si="6"/>
        <v>0</v>
      </c>
      <c r="AA146" s="132"/>
      <c r="AG146" s="61"/>
    </row>
    <row r="147" spans="1:33" ht="12.75">
      <c r="A147" s="73"/>
      <c r="B147" s="76"/>
      <c r="C147" s="55"/>
      <c r="D147" s="130"/>
      <c r="E147" s="128"/>
      <c r="F147" s="129"/>
      <c r="G147" s="59"/>
      <c r="H147" s="59"/>
      <c r="I147" s="59"/>
      <c r="J147" s="59"/>
      <c r="K147" s="59"/>
      <c r="L147" s="59"/>
      <c r="M147" s="56">
        <f t="shared" si="8"/>
        <v>0</v>
      </c>
      <c r="N147" s="60"/>
      <c r="O147" s="128"/>
      <c r="P147" s="128"/>
      <c r="Q147" s="128"/>
      <c r="R147" s="128"/>
      <c r="S147" s="128"/>
      <c r="T147" s="128"/>
      <c r="U147" s="128"/>
      <c r="V147" s="128"/>
      <c r="W147" s="128"/>
      <c r="X147" s="56">
        <f t="shared" si="7"/>
        <v>0</v>
      </c>
      <c r="Y147" s="95"/>
      <c r="Z147" s="99">
        <f t="shared" si="6"/>
        <v>0</v>
      </c>
      <c r="AA147" s="132"/>
      <c r="AG147" s="57"/>
    </row>
    <row r="148" spans="1:33" ht="12.75">
      <c r="A148" s="73"/>
      <c r="B148" s="76"/>
      <c r="C148" s="55"/>
      <c r="D148" s="79"/>
      <c r="E148" s="59"/>
      <c r="F148" s="59"/>
      <c r="G148" s="59"/>
      <c r="H148" s="59"/>
      <c r="I148" s="59"/>
      <c r="J148" s="59"/>
      <c r="K148" s="59"/>
      <c r="L148" s="59"/>
      <c r="M148" s="56">
        <f t="shared" si="8"/>
        <v>0</v>
      </c>
      <c r="N148" s="60"/>
      <c r="O148" s="59"/>
      <c r="P148" s="59"/>
      <c r="Q148" s="59"/>
      <c r="R148" s="59"/>
      <c r="S148" s="59"/>
      <c r="T148" s="59"/>
      <c r="U148" s="59"/>
      <c r="V148" s="59"/>
      <c r="W148" s="59"/>
      <c r="X148" s="56">
        <f t="shared" si="7"/>
        <v>0</v>
      </c>
      <c r="Y148" s="95"/>
      <c r="Z148" s="99">
        <f t="shared" si="6"/>
        <v>0</v>
      </c>
      <c r="AG148" s="57"/>
    </row>
    <row r="149" spans="1:33" ht="12.75">
      <c r="A149" s="73"/>
      <c r="B149" s="76"/>
      <c r="C149" s="58"/>
      <c r="D149" s="79"/>
      <c r="E149" s="59"/>
      <c r="F149" s="59"/>
      <c r="G149" s="59"/>
      <c r="H149" s="59"/>
      <c r="I149" s="59"/>
      <c r="J149" s="59"/>
      <c r="K149" s="59"/>
      <c r="L149" s="59"/>
      <c r="M149" s="56">
        <f t="shared" si="8"/>
        <v>0</v>
      </c>
      <c r="N149" s="60"/>
      <c r="O149" s="59"/>
      <c r="P149" s="59"/>
      <c r="Q149" s="59"/>
      <c r="R149" s="59"/>
      <c r="S149" s="59"/>
      <c r="T149" s="59"/>
      <c r="U149" s="59"/>
      <c r="V149" s="59"/>
      <c r="W149" s="59"/>
      <c r="X149" s="56">
        <f t="shared" si="7"/>
        <v>0</v>
      </c>
      <c r="Y149" s="95"/>
      <c r="Z149" s="99">
        <f t="shared" si="6"/>
        <v>0</v>
      </c>
      <c r="AG149" s="57"/>
    </row>
    <row r="150" spans="1:33" ht="12.75">
      <c r="A150" s="73"/>
      <c r="B150" s="76"/>
      <c r="C150" s="55"/>
      <c r="D150" s="79"/>
      <c r="E150" s="59"/>
      <c r="F150" s="59"/>
      <c r="G150" s="59"/>
      <c r="H150" s="59"/>
      <c r="I150" s="59"/>
      <c r="J150" s="59"/>
      <c r="K150" s="59"/>
      <c r="L150" s="59"/>
      <c r="M150" s="56">
        <f t="shared" si="8"/>
        <v>0</v>
      </c>
      <c r="N150" s="60"/>
      <c r="O150" s="59">
        <v>0</v>
      </c>
      <c r="P150" s="59"/>
      <c r="Q150" s="59"/>
      <c r="R150" s="59"/>
      <c r="S150" s="59"/>
      <c r="T150" s="59"/>
      <c r="U150" s="59"/>
      <c r="V150" s="59"/>
      <c r="W150" s="59"/>
      <c r="X150" s="56">
        <f t="shared" si="7"/>
        <v>0</v>
      </c>
      <c r="Y150" s="95"/>
      <c r="Z150" s="99">
        <f t="shared" si="6"/>
        <v>0</v>
      </c>
      <c r="AG150" s="57"/>
    </row>
    <row r="151" spans="1:33" ht="12.75">
      <c r="A151" s="73"/>
      <c r="B151" s="76"/>
      <c r="C151" s="55"/>
      <c r="D151" s="79"/>
      <c r="E151" s="59"/>
      <c r="F151" s="59"/>
      <c r="G151" s="59"/>
      <c r="H151" s="59"/>
      <c r="I151" s="59"/>
      <c r="J151" s="59"/>
      <c r="K151" s="59"/>
      <c r="L151" s="59"/>
      <c r="M151" s="56">
        <f t="shared" si="8"/>
        <v>0</v>
      </c>
      <c r="N151" s="60"/>
      <c r="O151" s="59"/>
      <c r="P151" s="59"/>
      <c r="Q151" s="59"/>
      <c r="R151" s="59"/>
      <c r="S151" s="59"/>
      <c r="T151" s="59"/>
      <c r="U151" s="59"/>
      <c r="V151" s="59"/>
      <c r="W151" s="59"/>
      <c r="X151" s="56">
        <f t="shared" si="7"/>
        <v>0</v>
      </c>
      <c r="Y151" s="95"/>
      <c r="Z151" s="99">
        <f t="shared" si="6"/>
        <v>0</v>
      </c>
      <c r="AG151" s="57"/>
    </row>
    <row r="152" spans="1:33" ht="12.75">
      <c r="A152" s="94"/>
      <c r="B152" s="77"/>
      <c r="C152" s="64"/>
      <c r="D152" s="79"/>
      <c r="E152" s="59"/>
      <c r="F152" s="59"/>
      <c r="G152" s="59"/>
      <c r="H152" s="59"/>
      <c r="I152" s="59"/>
      <c r="J152" s="59"/>
      <c r="K152" s="59"/>
      <c r="L152" s="80"/>
      <c r="M152" s="56">
        <f t="shared" si="8"/>
        <v>0</v>
      </c>
      <c r="N152" s="60"/>
      <c r="O152" s="59"/>
      <c r="P152" s="59"/>
      <c r="Q152" s="59"/>
      <c r="R152" s="59"/>
      <c r="S152" s="59"/>
      <c r="T152" s="59"/>
      <c r="U152" s="59"/>
      <c r="V152" s="59"/>
      <c r="W152" s="59"/>
      <c r="X152" s="56">
        <f t="shared" si="7"/>
        <v>0</v>
      </c>
      <c r="Y152" s="95"/>
      <c r="Z152" s="99">
        <f t="shared" si="6"/>
        <v>0</v>
      </c>
      <c r="AG152" s="57"/>
    </row>
    <row r="153" spans="1:33" ht="13.5" thickBot="1">
      <c r="A153" s="74"/>
      <c r="B153" s="78"/>
      <c r="C153" s="44" t="s">
        <v>40</v>
      </c>
      <c r="D153" s="65">
        <f>SUM(D3:D152)</f>
        <v>17150019.619999997</v>
      </c>
      <c r="E153" s="65">
        <f aca="true" t="shared" si="9" ref="E153:Z153">SUM(E3:E152)</f>
        <v>29574408.09</v>
      </c>
      <c r="F153" s="65">
        <f t="shared" si="9"/>
        <v>3246909.11</v>
      </c>
      <c r="G153" s="65">
        <f t="shared" si="9"/>
        <v>1133331</v>
      </c>
      <c r="H153" s="65">
        <f t="shared" si="9"/>
        <v>4276877</v>
      </c>
      <c r="I153" s="65">
        <f>SUM(I3:I152)</f>
        <v>3419494</v>
      </c>
      <c r="J153" s="65">
        <f>SUM(J3:J152)</f>
        <v>409113.65</v>
      </c>
      <c r="K153" s="65">
        <f>SUM(K3:K152)</f>
        <v>277821</v>
      </c>
      <c r="L153" s="65">
        <f>SUM(L3:L152)</f>
        <v>1917741</v>
      </c>
      <c r="M153" s="66">
        <f>SUM(M3:M152)</f>
        <v>61405714.47</v>
      </c>
      <c r="N153" s="65">
        <f t="shared" si="9"/>
        <v>6661463</v>
      </c>
      <c r="O153" s="65">
        <f t="shared" si="9"/>
        <v>7458268</v>
      </c>
      <c r="P153" s="65">
        <f t="shared" si="9"/>
        <v>18588340.93</v>
      </c>
      <c r="Q153" s="65">
        <f t="shared" si="9"/>
        <v>8566370.79</v>
      </c>
      <c r="R153" s="65">
        <f t="shared" si="9"/>
        <v>8607554.379999999</v>
      </c>
      <c r="S153" s="65">
        <f t="shared" si="9"/>
        <v>2356098</v>
      </c>
      <c r="T153" s="65">
        <f t="shared" si="9"/>
        <v>1872995.5</v>
      </c>
      <c r="U153" s="65">
        <f t="shared" si="9"/>
        <v>1395489</v>
      </c>
      <c r="V153" s="65">
        <f t="shared" si="9"/>
        <v>220313</v>
      </c>
      <c r="W153" s="65">
        <f t="shared" si="9"/>
        <v>593181</v>
      </c>
      <c r="X153" s="65">
        <f t="shared" si="9"/>
        <v>56320073.6</v>
      </c>
      <c r="Y153" s="65">
        <f t="shared" si="9"/>
        <v>2606812</v>
      </c>
      <c r="Z153" s="232">
        <f t="shared" si="9"/>
        <v>7692452.87</v>
      </c>
      <c r="AG153" s="67"/>
    </row>
    <row r="154" spans="1:3" ht="12.75">
      <c r="A154" s="75">
        <f>COUNTA(A3:A152)</f>
        <v>123</v>
      </c>
      <c r="B154" s="71"/>
      <c r="C154" s="68">
        <f>COUNTA(C3:C152)</f>
        <v>123</v>
      </c>
    </row>
    <row r="155" spans="23:24" ht="12.75">
      <c r="W155" s="69"/>
      <c r="X155" s="45" t="s">
        <v>52</v>
      </c>
    </row>
    <row r="156" ht="12.75">
      <c r="L156" s="69"/>
    </row>
    <row r="157" ht="12.75"/>
    <row r="158" ht="12.75">
      <c r="C158" s="70" t="s">
        <v>44</v>
      </c>
    </row>
    <row r="159" ht="12.75">
      <c r="C159" s="72">
        <f>C154-A154</f>
        <v>0</v>
      </c>
    </row>
    <row r="160" ht="12.75"/>
    <row r="161" ht="12.75"/>
    <row r="162" ht="12.75"/>
    <row r="163" ht="12.75"/>
    <row r="164" ht="12.75">
      <c r="A164" s="45" t="s">
        <v>398</v>
      </c>
    </row>
    <row r="165" ht="12.75"/>
    <row r="166" ht="12.75"/>
    <row r="167" ht="12.75">
      <c r="N167" s="69"/>
    </row>
    <row r="168" ht="12.75"/>
    <row r="169" ht="12.75">
      <c r="L169" s="84"/>
    </row>
  </sheetData>
  <sheetProtection/>
  <mergeCells count="3">
    <mergeCell ref="D1:M1"/>
    <mergeCell ref="N1:X1"/>
    <mergeCell ref="A1:C1"/>
  </mergeCells>
  <printOptions/>
  <pageMargins left="0.75" right="0.75" top="1" bottom="1" header="0.5" footer="0.5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140625" style="289" bestFit="1" customWidth="1"/>
    <col min="2" max="2" width="16.140625" style="0" customWidth="1"/>
    <col min="3" max="3" width="28.7109375" style="295" customWidth="1"/>
    <col min="4" max="4" width="18.421875" style="0" bestFit="1" customWidth="1"/>
    <col min="5" max="5" width="14.140625" style="2" customWidth="1"/>
    <col min="6" max="7" width="14.00390625" style="0" bestFit="1" customWidth="1"/>
    <col min="8" max="8" width="15.00390625" style="0" bestFit="1" customWidth="1"/>
  </cols>
  <sheetData>
    <row r="1" spans="1:5" ht="12.75">
      <c r="A1" s="42"/>
      <c r="B1" s="43"/>
      <c r="C1" s="290"/>
      <c r="D1" s="21"/>
      <c r="E1" s="22"/>
    </row>
    <row r="2" spans="1:5" ht="22.5">
      <c r="A2" s="39" t="s">
        <v>43</v>
      </c>
      <c r="B2" s="14" t="s">
        <v>1</v>
      </c>
      <c r="C2" s="291" t="s">
        <v>60</v>
      </c>
      <c r="D2" s="23" t="s">
        <v>405</v>
      </c>
      <c r="E2" s="24" t="s">
        <v>40</v>
      </c>
    </row>
    <row r="3" spans="1:5" ht="12.75">
      <c r="A3" s="263">
        <v>41855</v>
      </c>
      <c r="B3" s="4" t="s">
        <v>200</v>
      </c>
      <c r="C3" s="292"/>
      <c r="D3" s="18"/>
      <c r="E3" s="25"/>
    </row>
    <row r="4" spans="1:5" ht="12.75">
      <c r="A4" s="263"/>
      <c r="B4" s="4"/>
      <c r="C4" s="292" t="s">
        <v>340</v>
      </c>
      <c r="D4" s="26">
        <v>35034</v>
      </c>
      <c r="E4" s="25"/>
    </row>
    <row r="5" spans="1:5" ht="12.75">
      <c r="A5" s="263"/>
      <c r="B5" s="4"/>
      <c r="C5" s="292" t="s">
        <v>259</v>
      </c>
      <c r="D5" s="26">
        <v>7066</v>
      </c>
      <c r="E5" s="25"/>
    </row>
    <row r="6" spans="1:5" ht="12.75">
      <c r="A6" s="263"/>
      <c r="B6" s="4"/>
      <c r="C6" s="292" t="s">
        <v>253</v>
      </c>
      <c r="D6" s="26">
        <v>29782</v>
      </c>
      <c r="E6" s="25"/>
    </row>
    <row r="7" spans="1:5" ht="12.75">
      <c r="A7" s="263"/>
      <c r="B7" s="4"/>
      <c r="C7" s="292" t="s">
        <v>254</v>
      </c>
      <c r="D7" s="26">
        <v>224648</v>
      </c>
      <c r="E7" s="25"/>
    </row>
    <row r="8" spans="1:5" ht="12.75">
      <c r="A8" s="263"/>
      <c r="B8" s="4"/>
      <c r="C8" s="292"/>
      <c r="D8" s="26"/>
      <c r="E8" s="192">
        <f>SUM('Special levies forecast 14-15'!D3:D7)</f>
        <v>296530</v>
      </c>
    </row>
    <row r="9" spans="1:5" ht="12.75">
      <c r="A9" s="264">
        <v>41855</v>
      </c>
      <c r="B9" s="6" t="s">
        <v>201</v>
      </c>
      <c r="C9" s="293"/>
      <c r="D9" s="28"/>
      <c r="E9" s="29"/>
    </row>
    <row r="10" spans="1:5" ht="12.75">
      <c r="A10" s="263"/>
      <c r="B10" s="4"/>
      <c r="C10" s="292" t="s">
        <v>257</v>
      </c>
      <c r="D10" s="26">
        <v>6918</v>
      </c>
      <c r="E10" s="25"/>
    </row>
    <row r="11" spans="1:5" ht="12.75">
      <c r="A11" s="265"/>
      <c r="B11" s="4"/>
      <c r="C11" s="292" t="s">
        <v>258</v>
      </c>
      <c r="D11" s="26">
        <v>11962</v>
      </c>
      <c r="E11" s="25"/>
    </row>
    <row r="12" spans="1:5" ht="12.75">
      <c r="A12" s="266"/>
      <c r="B12" s="5"/>
      <c r="C12" s="294"/>
      <c r="D12" s="19"/>
      <c r="E12" s="27">
        <f>SUM('Special levies forecast 14-15'!D10:D11)</f>
        <v>18880</v>
      </c>
    </row>
    <row r="13" spans="1:5" ht="12.75">
      <c r="A13" s="264">
        <v>41858</v>
      </c>
      <c r="B13" s="6" t="s">
        <v>131</v>
      </c>
      <c r="C13" s="293"/>
      <c r="D13" s="28"/>
      <c r="E13" s="29"/>
    </row>
    <row r="14" spans="1:5" ht="12.75">
      <c r="A14" s="265"/>
      <c r="B14" s="4"/>
      <c r="C14" s="292" t="s">
        <v>247</v>
      </c>
      <c r="D14" s="26">
        <v>58353</v>
      </c>
      <c r="E14" s="184"/>
    </row>
    <row r="15" spans="1:5" ht="12.75">
      <c r="A15" s="263"/>
      <c r="B15" s="4"/>
      <c r="C15" s="292"/>
      <c r="D15" s="26"/>
      <c r="E15" s="25"/>
    </row>
    <row r="16" spans="1:5" ht="12.75">
      <c r="A16" s="265"/>
      <c r="B16" s="4"/>
      <c r="C16" s="292"/>
      <c r="D16" s="26"/>
      <c r="E16" s="25"/>
    </row>
    <row r="17" spans="1:5" ht="12.75">
      <c r="A17" s="265"/>
      <c r="B17" s="4"/>
      <c r="C17" s="292"/>
      <c r="D17" s="26"/>
      <c r="E17" s="25"/>
    </row>
    <row r="18" spans="1:5" ht="12.75">
      <c r="A18" s="265"/>
      <c r="B18" s="4"/>
      <c r="D18" s="26"/>
      <c r="E18" s="25"/>
    </row>
    <row r="19" spans="1:5" ht="12.75">
      <c r="A19" s="266"/>
      <c r="B19" s="5"/>
      <c r="C19" s="294"/>
      <c r="D19" s="19"/>
      <c r="E19" s="30">
        <f>SUM('Special levies forecast 14-15'!D14:D18)</f>
        <v>58353</v>
      </c>
    </row>
    <row r="20" spans="1:5" ht="12.75">
      <c r="A20" s="264">
        <v>41851</v>
      </c>
      <c r="B20" s="6" t="s">
        <v>132</v>
      </c>
      <c r="C20" s="293"/>
      <c r="D20" s="18"/>
      <c r="E20" s="29"/>
    </row>
    <row r="21" spans="1:5" ht="12.75">
      <c r="A21" s="263"/>
      <c r="B21" s="4"/>
      <c r="C21" s="292" t="s">
        <v>260</v>
      </c>
      <c r="D21" s="26">
        <v>203137</v>
      </c>
      <c r="E21" s="25"/>
    </row>
    <row r="22" spans="1:5" ht="12.75">
      <c r="A22" s="263"/>
      <c r="B22" s="4"/>
      <c r="C22" s="292" t="s">
        <v>261</v>
      </c>
      <c r="D22" s="26">
        <v>18054</v>
      </c>
      <c r="E22" s="25"/>
    </row>
    <row r="23" spans="1:5" ht="12.75">
      <c r="A23" s="266"/>
      <c r="B23" s="5"/>
      <c r="C23" s="294"/>
      <c r="D23" s="19"/>
      <c r="E23" s="27">
        <f>SUM('Special levies forecast 14-15'!D21:D22)</f>
        <v>221191</v>
      </c>
    </row>
    <row r="24" spans="1:5" ht="12.75">
      <c r="A24" s="267">
        <v>41901</v>
      </c>
      <c r="B24" s="233" t="s">
        <v>133</v>
      </c>
      <c r="C24" s="296" t="s">
        <v>356</v>
      </c>
      <c r="D24" s="255">
        <v>634556</v>
      </c>
      <c r="E24" s="235"/>
    </row>
    <row r="25" spans="1:5" ht="12.75">
      <c r="A25" s="268"/>
      <c r="B25" s="236"/>
      <c r="C25" s="297" t="s">
        <v>357</v>
      </c>
      <c r="D25" s="237">
        <v>95431</v>
      </c>
      <c r="E25" s="238"/>
    </row>
    <row r="26" spans="1:5" ht="12.75">
      <c r="A26" s="268"/>
      <c r="B26" s="236"/>
      <c r="C26" s="297" t="s">
        <v>358</v>
      </c>
      <c r="D26" s="237">
        <v>12379</v>
      </c>
      <c r="E26" s="238"/>
    </row>
    <row r="27" spans="1:5" ht="12.75">
      <c r="A27" s="269"/>
      <c r="B27" s="236"/>
      <c r="C27" s="297"/>
      <c r="D27" s="237"/>
      <c r="E27" s="238"/>
    </row>
    <row r="28" spans="1:5" ht="12.75">
      <c r="A28" s="269"/>
      <c r="B28" s="236"/>
      <c r="C28" s="297"/>
      <c r="D28" s="237"/>
      <c r="E28" s="238"/>
    </row>
    <row r="29" spans="1:5" ht="12.75">
      <c r="A29" s="270"/>
      <c r="B29" s="240"/>
      <c r="C29" s="298"/>
      <c r="D29" s="241"/>
      <c r="E29" s="190">
        <f>SUM(D24:D26)</f>
        <v>742366</v>
      </c>
    </row>
    <row r="30" spans="1:5" ht="22.5">
      <c r="A30" s="264">
        <v>41871</v>
      </c>
      <c r="B30" s="8" t="s">
        <v>187</v>
      </c>
      <c r="C30" s="293"/>
      <c r="D30" s="28"/>
      <c r="E30" s="29"/>
    </row>
    <row r="31" spans="1:5" ht="12.75">
      <c r="A31" s="263"/>
      <c r="B31" s="9"/>
      <c r="C31" s="292" t="s">
        <v>260</v>
      </c>
      <c r="D31" s="257">
        <v>587507</v>
      </c>
      <c r="E31" s="25"/>
    </row>
    <row r="32" spans="1:5" ht="12.75">
      <c r="A32" s="265"/>
      <c r="B32" s="9"/>
      <c r="C32" s="292" t="s">
        <v>380</v>
      </c>
      <c r="D32" s="257">
        <v>87126</v>
      </c>
      <c r="E32" s="25"/>
    </row>
    <row r="33" spans="1:5" ht="12.75">
      <c r="A33" s="265"/>
      <c r="B33" s="9"/>
      <c r="C33" s="292" t="s">
        <v>267</v>
      </c>
      <c r="D33" s="257">
        <v>7388</v>
      </c>
      <c r="E33" s="25"/>
    </row>
    <row r="34" spans="1:5" ht="12.75">
      <c r="A34" s="265"/>
      <c r="B34" s="9"/>
      <c r="C34" s="292" t="s">
        <v>381</v>
      </c>
      <c r="D34" s="257">
        <v>1306</v>
      </c>
      <c r="E34" s="25"/>
    </row>
    <row r="35" spans="1:5" ht="12.75">
      <c r="A35" s="263"/>
      <c r="B35" s="4"/>
      <c r="C35" s="292"/>
      <c r="D35" s="26"/>
      <c r="E35" s="25"/>
    </row>
    <row r="36" spans="1:5" ht="12.75">
      <c r="A36" s="266"/>
      <c r="B36" s="5"/>
      <c r="C36" s="294"/>
      <c r="D36" s="19"/>
      <c r="E36" s="189">
        <f>SUM('Special levies forecast 14-15'!D31:D35)</f>
        <v>683327</v>
      </c>
    </row>
    <row r="37" spans="1:5" ht="12.75">
      <c r="A37" s="264">
        <v>41858</v>
      </c>
      <c r="B37" s="6" t="s">
        <v>134</v>
      </c>
      <c r="C37" s="293"/>
      <c r="D37" s="28"/>
      <c r="E37" s="29"/>
    </row>
    <row r="38" spans="1:5" ht="12.75">
      <c r="A38" s="265"/>
      <c r="B38" s="4"/>
      <c r="C38" s="292" t="s">
        <v>270</v>
      </c>
      <c r="D38" s="26">
        <v>526155</v>
      </c>
      <c r="E38" s="25"/>
    </row>
    <row r="39" spans="1:5" ht="12.75">
      <c r="A39" s="263"/>
      <c r="B39" s="4"/>
      <c r="C39" s="292" t="s">
        <v>271</v>
      </c>
      <c r="D39" s="26">
        <v>295177</v>
      </c>
      <c r="E39" s="25"/>
    </row>
    <row r="40" spans="1:5" ht="12.75">
      <c r="A40" s="263"/>
      <c r="B40" s="4"/>
      <c r="C40" s="292" t="s">
        <v>272</v>
      </c>
      <c r="D40" s="26">
        <v>4275</v>
      </c>
      <c r="E40" s="25"/>
    </row>
    <row r="41" spans="1:5" ht="12.75">
      <c r="A41" s="265"/>
      <c r="B41" s="4"/>
      <c r="C41" s="292" t="s">
        <v>273</v>
      </c>
      <c r="D41" s="26">
        <v>171</v>
      </c>
      <c r="E41" s="25"/>
    </row>
    <row r="42" spans="1:5" ht="12.75">
      <c r="A42" s="265"/>
      <c r="B42" s="4"/>
      <c r="C42" s="292"/>
      <c r="D42" s="26"/>
      <c r="E42" s="25"/>
    </row>
    <row r="43" spans="1:5" ht="12.75">
      <c r="A43" s="265"/>
      <c r="B43" s="4"/>
      <c r="D43" s="26"/>
      <c r="E43" s="25"/>
    </row>
    <row r="44" spans="1:5" ht="12.75">
      <c r="A44" s="266"/>
      <c r="B44" s="5"/>
      <c r="C44" s="299"/>
      <c r="D44" s="19"/>
      <c r="E44" s="30">
        <f>SUM('Special levies forecast 14-15'!D38:D41)</f>
        <v>825778</v>
      </c>
    </row>
    <row r="45" spans="1:5" ht="12.75">
      <c r="A45" s="264">
        <v>41878</v>
      </c>
      <c r="B45" s="6" t="s">
        <v>135</v>
      </c>
      <c r="C45" s="293"/>
      <c r="D45" s="28"/>
      <c r="E45" s="29"/>
    </row>
    <row r="46" spans="1:5" ht="12.75">
      <c r="A46" s="263"/>
      <c r="B46" s="4"/>
      <c r="C46" s="292" t="s">
        <v>323</v>
      </c>
      <c r="D46" s="26">
        <v>25751</v>
      </c>
      <c r="E46" s="25"/>
    </row>
    <row r="47" spans="1:5" ht="12.75">
      <c r="A47" s="265"/>
      <c r="B47" s="4"/>
      <c r="C47" s="292" t="s">
        <v>247</v>
      </c>
      <c r="D47" s="26">
        <v>2142</v>
      </c>
      <c r="E47" s="25"/>
    </row>
    <row r="48" spans="1:5" ht="12.75">
      <c r="A48" s="266"/>
      <c r="B48" s="5"/>
      <c r="C48" s="294"/>
      <c r="D48" s="19"/>
      <c r="E48" s="27">
        <f>SUM('Special levies forecast 14-15'!D46:D47)</f>
        <v>27893</v>
      </c>
    </row>
    <row r="49" spans="1:5" ht="12.75">
      <c r="A49" s="264">
        <v>41855</v>
      </c>
      <c r="B49" s="6" t="s">
        <v>202</v>
      </c>
      <c r="C49" s="293"/>
      <c r="D49" s="28"/>
      <c r="E49" s="29"/>
    </row>
    <row r="50" spans="1:5" ht="12.75">
      <c r="A50" s="263"/>
      <c r="B50" s="4"/>
      <c r="C50" s="292" t="s">
        <v>250</v>
      </c>
      <c r="D50" s="26">
        <v>310676</v>
      </c>
      <c r="E50" s="25"/>
    </row>
    <row r="51" spans="1:5" ht="12.75">
      <c r="A51" s="266"/>
      <c r="B51" s="5"/>
      <c r="C51" s="294"/>
      <c r="D51" s="19"/>
      <c r="E51" s="27">
        <f>SUM('Special levies forecast 14-15'!D50)</f>
        <v>310676</v>
      </c>
    </row>
    <row r="52" spans="1:5" ht="12.75">
      <c r="A52" s="264">
        <v>41851</v>
      </c>
      <c r="B52" s="6" t="s">
        <v>203</v>
      </c>
      <c r="C52" s="293"/>
      <c r="D52" s="28"/>
      <c r="E52" s="29"/>
    </row>
    <row r="53" spans="1:5" ht="22.5">
      <c r="A53" s="265"/>
      <c r="B53" s="4"/>
      <c r="C53" s="292" t="s">
        <v>262</v>
      </c>
      <c r="D53" s="257">
        <v>50109</v>
      </c>
      <c r="E53" s="25"/>
    </row>
    <row r="54" spans="1:5" ht="12.75">
      <c r="A54" s="263"/>
      <c r="B54" s="4"/>
      <c r="C54" s="292" t="s">
        <v>263</v>
      </c>
      <c r="D54" s="26">
        <v>352</v>
      </c>
      <c r="E54" s="25"/>
    </row>
    <row r="55" spans="1:5" ht="12.75">
      <c r="A55" s="266"/>
      <c r="B55" s="5"/>
      <c r="C55" s="294"/>
      <c r="D55" s="19"/>
      <c r="E55" s="189">
        <f>SUM('Special levies forecast 14-15'!D53:D54)</f>
        <v>50461</v>
      </c>
    </row>
    <row r="56" spans="1:5" ht="12.75">
      <c r="A56" s="264">
        <v>41828</v>
      </c>
      <c r="B56" s="6" t="s">
        <v>204</v>
      </c>
      <c r="C56" s="293"/>
      <c r="D56" s="28"/>
      <c r="E56" s="29"/>
    </row>
    <row r="57" spans="1:5" ht="12.75">
      <c r="A57" s="263"/>
      <c r="B57" s="4"/>
      <c r="C57" s="292" t="s">
        <v>255</v>
      </c>
      <c r="D57" s="18">
        <v>734009</v>
      </c>
      <c r="E57" s="25"/>
    </row>
    <row r="58" spans="1:5" ht="12.75">
      <c r="A58" s="263"/>
      <c r="B58" s="4"/>
      <c r="C58" s="292" t="s">
        <v>293</v>
      </c>
      <c r="D58" s="18">
        <v>122051</v>
      </c>
      <c r="E58" s="25"/>
    </row>
    <row r="59" spans="1:5" ht="12.75">
      <c r="A59" s="263"/>
      <c r="B59" s="4"/>
      <c r="C59" s="292" t="s">
        <v>296</v>
      </c>
      <c r="D59" s="18">
        <v>58783</v>
      </c>
      <c r="E59" s="25"/>
    </row>
    <row r="60" spans="1:5" ht="12.75">
      <c r="A60" s="263"/>
      <c r="B60" s="4"/>
      <c r="C60" s="292" t="s">
        <v>297</v>
      </c>
      <c r="D60" s="26">
        <v>56637</v>
      </c>
      <c r="E60" s="25"/>
    </row>
    <row r="61" spans="1:5" ht="12.75">
      <c r="A61" s="266"/>
      <c r="B61" s="5"/>
      <c r="C61" s="294"/>
      <c r="D61" s="19"/>
      <c r="E61" s="27">
        <f>SUM('Special levies forecast 14-15'!D57:D60)</f>
        <v>971480</v>
      </c>
    </row>
    <row r="62" spans="1:5" ht="12.75">
      <c r="A62" s="264">
        <v>41878</v>
      </c>
      <c r="B62" s="6" t="s">
        <v>136</v>
      </c>
      <c r="C62" s="293"/>
      <c r="D62" s="28"/>
      <c r="E62" s="29"/>
    </row>
    <row r="63" spans="1:5" ht="12.75">
      <c r="A63" s="263"/>
      <c r="B63" s="4"/>
      <c r="C63" s="292" t="s">
        <v>247</v>
      </c>
      <c r="D63" s="26">
        <v>9733</v>
      </c>
      <c r="E63" s="25"/>
    </row>
    <row r="64" spans="1:5" ht="12.75">
      <c r="A64" s="266"/>
      <c r="B64" s="5"/>
      <c r="C64" s="294"/>
      <c r="D64" s="19"/>
      <c r="E64" s="27">
        <f>SUM('Special levies forecast 14-15'!D63)</f>
        <v>9733</v>
      </c>
    </row>
    <row r="65" spans="1:5" ht="12.75">
      <c r="A65" s="267">
        <v>41881</v>
      </c>
      <c r="B65" s="233" t="s">
        <v>205</v>
      </c>
      <c r="C65" s="296"/>
      <c r="D65" s="234"/>
      <c r="E65" s="235"/>
    </row>
    <row r="66" spans="1:5" ht="12.75">
      <c r="A66" s="268"/>
      <c r="B66" s="236"/>
      <c r="C66" s="297" t="s">
        <v>363</v>
      </c>
      <c r="D66" s="237">
        <v>3056</v>
      </c>
      <c r="E66" s="238"/>
    </row>
    <row r="67" spans="1:5" ht="12.75">
      <c r="A67" s="270"/>
      <c r="B67" s="240"/>
      <c r="C67" s="298"/>
      <c r="D67" s="241"/>
      <c r="E67" s="190">
        <f>SUM('Special levies forecast 14-15'!D66)</f>
        <v>3056</v>
      </c>
    </row>
    <row r="68" spans="1:5" ht="12.75">
      <c r="A68" s="264">
        <v>41879</v>
      </c>
      <c r="B68" s="6" t="s">
        <v>137</v>
      </c>
      <c r="C68" s="293"/>
      <c r="D68" s="28"/>
      <c r="E68" s="29"/>
    </row>
    <row r="69" spans="1:5" ht="12.75">
      <c r="A69" s="265"/>
      <c r="B69" s="4"/>
      <c r="C69" s="292" t="s">
        <v>305</v>
      </c>
      <c r="D69" s="18">
        <v>153171</v>
      </c>
      <c r="E69" s="25"/>
    </row>
    <row r="70" spans="1:5" ht="12.75">
      <c r="A70" s="265"/>
      <c r="B70" s="4"/>
      <c r="C70" s="292" t="s">
        <v>306</v>
      </c>
      <c r="D70" s="18">
        <v>172964</v>
      </c>
      <c r="E70" s="25"/>
    </row>
    <row r="71" spans="1:5" ht="12.75">
      <c r="A71" s="265"/>
      <c r="B71" s="4"/>
      <c r="C71" s="292" t="s">
        <v>349</v>
      </c>
      <c r="D71" s="18">
        <v>269843</v>
      </c>
      <c r="E71" s="25"/>
    </row>
    <row r="72" spans="1:5" ht="12.75">
      <c r="A72" s="263"/>
      <c r="B72" s="4"/>
      <c r="C72" s="292" t="s">
        <v>308</v>
      </c>
      <c r="D72" s="26">
        <v>2388</v>
      </c>
      <c r="E72" s="25"/>
    </row>
    <row r="73" spans="1:5" ht="12.75">
      <c r="A73" s="266"/>
      <c r="B73" s="5"/>
      <c r="C73" s="294"/>
      <c r="D73" s="19"/>
      <c r="E73" s="27">
        <f>SUM('Special levies forecast 14-15'!D69:D72)</f>
        <v>598366</v>
      </c>
    </row>
    <row r="74" spans="1:5" ht="12.75">
      <c r="A74" s="264">
        <v>41858</v>
      </c>
      <c r="B74" s="6" t="s">
        <v>138</v>
      </c>
      <c r="C74" s="293"/>
      <c r="D74" s="28"/>
      <c r="E74" s="29"/>
    </row>
    <row r="75" spans="1:5" ht="12.75">
      <c r="A75" s="265"/>
      <c r="B75" s="4"/>
      <c r="C75" s="292" t="s">
        <v>274</v>
      </c>
      <c r="D75" s="187">
        <v>314624</v>
      </c>
      <c r="E75" s="25"/>
    </row>
    <row r="76" spans="1:5" ht="12.75">
      <c r="A76" s="263"/>
      <c r="B76" s="4"/>
      <c r="C76" s="292" t="s">
        <v>271</v>
      </c>
      <c r="D76" s="26">
        <v>212242</v>
      </c>
      <c r="E76" s="25"/>
    </row>
    <row r="77" spans="1:5" ht="12.75">
      <c r="A77" s="263"/>
      <c r="B77" s="4"/>
      <c r="C77" s="292" t="s">
        <v>275</v>
      </c>
      <c r="D77" s="26">
        <v>22094</v>
      </c>
      <c r="E77" s="25"/>
    </row>
    <row r="78" spans="1:5" ht="12.75">
      <c r="A78" s="263"/>
      <c r="B78" s="4"/>
      <c r="C78" s="292" t="s">
        <v>277</v>
      </c>
      <c r="D78" s="26">
        <v>12238</v>
      </c>
      <c r="E78" s="25"/>
    </row>
    <row r="79" spans="1:5" ht="12.75">
      <c r="A79" s="263"/>
      <c r="B79" s="4"/>
      <c r="C79" s="292" t="s">
        <v>276</v>
      </c>
      <c r="D79" s="26">
        <v>82</v>
      </c>
      <c r="E79" s="25"/>
    </row>
    <row r="80" spans="1:5" ht="12.75">
      <c r="A80" s="266"/>
      <c r="B80" s="5"/>
      <c r="C80" s="294"/>
      <c r="D80" s="19"/>
      <c r="E80" s="189">
        <f>SUM(D75:D79)</f>
        <v>561280</v>
      </c>
    </row>
    <row r="81" spans="1:5" ht="12.75">
      <c r="A81" s="267">
        <v>41880</v>
      </c>
      <c r="B81" s="233" t="s">
        <v>139</v>
      </c>
      <c r="C81" s="296"/>
      <c r="D81" s="234"/>
      <c r="E81" s="235"/>
    </row>
    <row r="82" spans="1:5" ht="12.75">
      <c r="A82" s="269"/>
      <c r="B82" s="236"/>
      <c r="C82" s="297" t="s">
        <v>299</v>
      </c>
      <c r="D82" s="248">
        <v>26095</v>
      </c>
      <c r="E82" s="238"/>
    </row>
    <row r="83" spans="1:5" ht="12.75">
      <c r="A83" s="268"/>
      <c r="B83" s="236"/>
      <c r="C83" s="297" t="s">
        <v>300</v>
      </c>
      <c r="D83" s="237">
        <v>16180</v>
      </c>
      <c r="E83" s="238"/>
    </row>
    <row r="84" spans="1:5" ht="12.75">
      <c r="A84" s="270"/>
      <c r="B84" s="240"/>
      <c r="C84" s="298"/>
      <c r="D84" s="241"/>
      <c r="E84" s="190">
        <f>SUM(D82:D83)</f>
        <v>42275</v>
      </c>
    </row>
    <row r="85" spans="1:5" ht="12.75">
      <c r="A85" s="267">
        <v>41880</v>
      </c>
      <c r="B85" s="233" t="s">
        <v>140</v>
      </c>
      <c r="C85" s="296"/>
      <c r="D85" s="234"/>
      <c r="E85" s="235"/>
    </row>
    <row r="86" spans="1:5" ht="12.75">
      <c r="A86" s="268"/>
      <c r="B86" s="236"/>
      <c r="C86" s="297" t="s">
        <v>299</v>
      </c>
      <c r="D86" s="237">
        <v>17797</v>
      </c>
      <c r="E86" s="238"/>
    </row>
    <row r="87" spans="1:5" ht="12.75">
      <c r="A87" s="270"/>
      <c r="B87" s="240"/>
      <c r="C87" s="298"/>
      <c r="D87" s="243"/>
      <c r="E87" s="190">
        <f>SUM('Special levies forecast 14-15'!D86)</f>
        <v>17797</v>
      </c>
    </row>
    <row r="88" spans="1:5" ht="12.75">
      <c r="A88" s="264">
        <v>41878</v>
      </c>
      <c r="B88" s="6" t="s">
        <v>141</v>
      </c>
      <c r="C88" s="293"/>
      <c r="D88" s="28"/>
      <c r="E88" s="29"/>
    </row>
    <row r="89" spans="1:5" ht="22.5">
      <c r="A89" s="263"/>
      <c r="B89" s="4"/>
      <c r="C89" s="292" t="s">
        <v>333</v>
      </c>
      <c r="D89" s="26">
        <v>14501</v>
      </c>
      <c r="E89" s="25"/>
    </row>
    <row r="90" spans="1:5" ht="12.75">
      <c r="A90" s="263"/>
      <c r="B90" s="4"/>
      <c r="C90" s="292"/>
      <c r="D90" s="26"/>
      <c r="E90" s="25"/>
    </row>
    <row r="91" spans="1:5" ht="12.75">
      <c r="A91" s="266"/>
      <c r="B91" s="5"/>
      <c r="C91" s="294"/>
      <c r="D91" s="19"/>
      <c r="E91" s="27">
        <f>SUM('Special levies forecast 14-15'!D89:D90)</f>
        <v>14501</v>
      </c>
    </row>
    <row r="92" spans="1:5" ht="12.75">
      <c r="A92" s="264">
        <v>41878</v>
      </c>
      <c r="B92" s="6" t="s">
        <v>142</v>
      </c>
      <c r="C92" s="293"/>
      <c r="D92" s="28"/>
      <c r="E92" s="29"/>
    </row>
    <row r="93" spans="1:5" ht="12.75">
      <c r="A93" s="263"/>
      <c r="B93" s="4"/>
      <c r="C93" s="292" t="s">
        <v>247</v>
      </c>
      <c r="D93" s="26">
        <v>3565</v>
      </c>
      <c r="E93" s="25"/>
    </row>
    <row r="94" spans="1:5" ht="12.75">
      <c r="A94" s="265"/>
      <c r="B94" s="4"/>
      <c r="C94" s="292"/>
      <c r="D94" s="26"/>
      <c r="E94" s="25"/>
    </row>
    <row r="95" spans="1:5" ht="12.75">
      <c r="A95" s="266"/>
      <c r="B95" s="5"/>
      <c r="C95" s="299"/>
      <c r="D95" s="19"/>
      <c r="E95" s="27">
        <f>SUM('Special levies forecast 14-15'!D93:D94)</f>
        <v>3565</v>
      </c>
    </row>
    <row r="96" spans="1:5" ht="12.75">
      <c r="A96" s="264">
        <v>41879</v>
      </c>
      <c r="B96" s="6" t="s">
        <v>206</v>
      </c>
      <c r="C96" s="293"/>
      <c r="D96" s="28"/>
      <c r="E96" s="29"/>
    </row>
    <row r="97" spans="1:5" ht="12.75">
      <c r="A97" s="263"/>
      <c r="B97" s="4"/>
      <c r="C97" s="292" t="s">
        <v>263</v>
      </c>
      <c r="D97" s="26">
        <v>49990</v>
      </c>
      <c r="E97" s="25"/>
    </row>
    <row r="98" spans="1:5" ht="12.75">
      <c r="A98" s="266"/>
      <c r="B98" s="5"/>
      <c r="C98" s="294"/>
      <c r="D98" s="19"/>
      <c r="E98" s="27">
        <f>SUM('Special levies forecast 14-15'!D97)</f>
        <v>49990</v>
      </c>
    </row>
    <row r="99" spans="1:5" ht="12.75">
      <c r="A99" s="267">
        <v>41887</v>
      </c>
      <c r="B99" s="233" t="s">
        <v>207</v>
      </c>
      <c r="C99" s="296"/>
      <c r="D99" s="234"/>
      <c r="E99" s="235"/>
    </row>
    <row r="100" spans="1:5" ht="12.75">
      <c r="A100" s="268"/>
      <c r="B100" s="236"/>
      <c r="C100" s="297" t="s">
        <v>288</v>
      </c>
      <c r="D100" s="237">
        <v>3814</v>
      </c>
      <c r="E100" s="238"/>
    </row>
    <row r="101" spans="1:5" ht="12.75">
      <c r="A101" s="269"/>
      <c r="B101" s="236"/>
      <c r="C101" s="297"/>
      <c r="D101" s="237"/>
      <c r="E101" s="238"/>
    </row>
    <row r="102" spans="1:5" ht="12.75">
      <c r="A102" s="270"/>
      <c r="B102" s="240"/>
      <c r="C102" s="298"/>
      <c r="D102" s="241"/>
      <c r="E102" s="189">
        <f>SUM('Special levies forecast 14-15'!D100:D101)</f>
        <v>3814</v>
      </c>
    </row>
    <row r="103" spans="1:5" ht="12.75">
      <c r="A103" s="264">
        <v>41878</v>
      </c>
      <c r="B103" s="6" t="s">
        <v>208</v>
      </c>
      <c r="C103" s="293"/>
      <c r="D103" s="28"/>
      <c r="E103" s="29"/>
    </row>
    <row r="104" spans="1:5" ht="12.75">
      <c r="A104" s="263"/>
      <c r="B104" s="4"/>
      <c r="C104" s="292" t="s">
        <v>323</v>
      </c>
      <c r="D104" s="26">
        <v>6497</v>
      </c>
      <c r="E104" s="25"/>
    </row>
    <row r="105" spans="1:5" ht="12.75">
      <c r="A105" s="265"/>
      <c r="B105" s="4"/>
      <c r="C105" s="292"/>
      <c r="D105" s="26"/>
      <c r="E105" s="25"/>
    </row>
    <row r="106" spans="1:5" ht="12.75">
      <c r="A106" s="266"/>
      <c r="B106" s="5"/>
      <c r="C106" s="299"/>
      <c r="D106" s="19"/>
      <c r="E106" s="27">
        <f>SUM('Special levies forecast 14-15'!D104:D105)</f>
        <v>6497</v>
      </c>
    </row>
    <row r="107" spans="1:5" ht="12.75">
      <c r="A107" s="264">
        <v>41851</v>
      </c>
      <c r="B107" s="6" t="s">
        <v>144</v>
      </c>
      <c r="C107" s="293"/>
      <c r="D107" s="28"/>
      <c r="E107" s="29"/>
    </row>
    <row r="108" spans="1:5" ht="22.5">
      <c r="A108" s="265"/>
      <c r="B108" s="4"/>
      <c r="C108" s="292" t="s">
        <v>262</v>
      </c>
      <c r="D108" s="187">
        <v>425234</v>
      </c>
      <c r="E108" s="25"/>
    </row>
    <row r="109" spans="1:5" ht="12.75">
      <c r="A109" s="265"/>
      <c r="B109" s="4"/>
      <c r="C109" s="292" t="s">
        <v>264</v>
      </c>
      <c r="D109" s="187">
        <v>28139</v>
      </c>
      <c r="E109" s="25"/>
    </row>
    <row r="110" spans="1:5" ht="22.5">
      <c r="A110" s="265"/>
      <c r="B110" s="4"/>
      <c r="C110" s="292" t="s">
        <v>265</v>
      </c>
      <c r="D110" s="187">
        <v>1878</v>
      </c>
      <c r="E110" s="25"/>
    </row>
    <row r="111" spans="1:5" ht="12.75">
      <c r="A111" s="265"/>
      <c r="B111" s="4"/>
      <c r="C111" s="292" t="s">
        <v>253</v>
      </c>
      <c r="D111" s="187">
        <v>300591</v>
      </c>
      <c r="E111" s="25"/>
    </row>
    <row r="112" spans="1:5" ht="12.75">
      <c r="A112" s="265"/>
      <c r="B112" s="4"/>
      <c r="C112" s="292" t="s">
        <v>263</v>
      </c>
      <c r="D112" s="187">
        <v>9744</v>
      </c>
      <c r="E112" s="25"/>
    </row>
    <row r="113" spans="1:5" ht="12.75">
      <c r="A113" s="265"/>
      <c r="B113" s="4"/>
      <c r="C113" s="292" t="s">
        <v>266</v>
      </c>
      <c r="D113" s="187">
        <v>76375</v>
      </c>
      <c r="E113" s="25"/>
    </row>
    <row r="114" spans="1:5" ht="12.75">
      <c r="A114" s="263"/>
      <c r="B114" s="4"/>
      <c r="C114" s="292"/>
      <c r="D114" s="26"/>
      <c r="E114" s="25"/>
    </row>
    <row r="115" spans="1:5" ht="12.75">
      <c r="A115" s="266"/>
      <c r="B115" s="5"/>
      <c r="C115" s="294"/>
      <c r="D115" s="19"/>
      <c r="E115" s="189">
        <f>SUM(D108:D113)</f>
        <v>841961</v>
      </c>
    </row>
    <row r="116" spans="1:5" ht="12.75">
      <c r="A116" s="264">
        <v>41879</v>
      </c>
      <c r="B116" s="6" t="s">
        <v>209</v>
      </c>
      <c r="C116" s="293"/>
      <c r="D116" s="28"/>
      <c r="E116" s="29"/>
    </row>
    <row r="117" spans="1:5" ht="12.75">
      <c r="A117" s="263"/>
      <c r="B117" s="4"/>
      <c r="C117" s="292" t="s">
        <v>263</v>
      </c>
      <c r="D117" s="26">
        <v>18523</v>
      </c>
      <c r="E117" s="25"/>
    </row>
    <row r="118" spans="1:5" ht="12.75">
      <c r="A118" s="266"/>
      <c r="B118" s="5"/>
      <c r="C118" s="294"/>
      <c r="D118" s="19"/>
      <c r="E118" s="27">
        <f>SUM('Special levies forecast 14-15'!D117)</f>
        <v>18523</v>
      </c>
    </row>
    <row r="119" spans="1:5" ht="12.75">
      <c r="A119" s="264">
        <v>41851</v>
      </c>
      <c r="B119" s="6" t="s">
        <v>145</v>
      </c>
      <c r="C119" s="293"/>
      <c r="D119" s="28"/>
      <c r="E119" s="29"/>
    </row>
    <row r="120" spans="1:5" ht="22.5">
      <c r="A120" s="265"/>
      <c r="B120" s="4"/>
      <c r="C120" s="292" t="s">
        <v>262</v>
      </c>
      <c r="D120" s="26">
        <v>513182</v>
      </c>
      <c r="E120" s="25"/>
    </row>
    <row r="121" spans="1:5" ht="12.75">
      <c r="A121" s="263"/>
      <c r="B121" s="4"/>
      <c r="C121" s="292" t="s">
        <v>260</v>
      </c>
      <c r="D121" s="26">
        <v>21006</v>
      </c>
      <c r="E121" s="25"/>
    </row>
    <row r="122" spans="1:5" ht="12.75">
      <c r="A122" s="263"/>
      <c r="B122" s="4"/>
      <c r="C122" s="292" t="s">
        <v>261</v>
      </c>
      <c r="D122" s="26">
        <v>13398</v>
      </c>
      <c r="E122" s="25"/>
    </row>
    <row r="123" spans="1:5" ht="12.75">
      <c r="A123" s="265"/>
      <c r="B123" s="4"/>
      <c r="C123" s="292"/>
      <c r="D123" s="18"/>
      <c r="E123" s="206">
        <f>SUM(D120:D122)</f>
        <v>547586</v>
      </c>
    </row>
    <row r="124" spans="1:5" ht="22.5">
      <c r="A124" s="271">
        <v>41845</v>
      </c>
      <c r="B124" s="217" t="s">
        <v>146</v>
      </c>
      <c r="C124" s="300"/>
      <c r="D124" s="207"/>
      <c r="E124" s="216"/>
    </row>
    <row r="125" spans="1:5" ht="12.75">
      <c r="A125" s="271"/>
      <c r="B125" s="216"/>
      <c r="C125" s="300" t="s">
        <v>388</v>
      </c>
      <c r="D125" s="218">
        <v>44934</v>
      </c>
      <c r="E125" s="216"/>
    </row>
    <row r="126" spans="1:5" ht="12.75">
      <c r="A126" s="272"/>
      <c r="B126" s="216"/>
      <c r="C126" s="300"/>
      <c r="D126" s="207"/>
      <c r="E126" s="219">
        <f>SUM('Special levies forecast 14-15'!D125)</f>
        <v>44934</v>
      </c>
    </row>
    <row r="127" spans="1:5" ht="12.75">
      <c r="A127" s="265"/>
      <c r="B127" s="4" t="s">
        <v>147</v>
      </c>
      <c r="C127" s="292"/>
      <c r="D127" s="18"/>
      <c r="E127" s="25"/>
    </row>
    <row r="128" spans="1:5" ht="12.75">
      <c r="A128" s="263">
        <v>41835</v>
      </c>
      <c r="B128" s="4"/>
      <c r="C128" s="292" t="s">
        <v>385</v>
      </c>
      <c r="D128" s="26">
        <v>3500</v>
      </c>
      <c r="E128" s="25"/>
    </row>
    <row r="129" spans="1:5" ht="12.75">
      <c r="A129" s="266"/>
      <c r="B129" s="5"/>
      <c r="C129" s="294"/>
      <c r="D129" s="19"/>
      <c r="E129" s="27">
        <f>SUM('Special levies forecast 14-15'!D128)</f>
        <v>3500</v>
      </c>
    </row>
    <row r="130" spans="1:5" ht="12.75">
      <c r="A130" s="267">
        <v>41891</v>
      </c>
      <c r="B130" s="233" t="s">
        <v>148</v>
      </c>
      <c r="C130" s="296"/>
      <c r="D130" s="234"/>
      <c r="E130" s="235"/>
    </row>
    <row r="131" spans="1:5" ht="12.75">
      <c r="A131" s="268"/>
      <c r="B131" s="236"/>
      <c r="C131" s="297" t="s">
        <v>339</v>
      </c>
      <c r="D131" s="237">
        <v>24430</v>
      </c>
      <c r="E131" s="238"/>
    </row>
    <row r="132" spans="1:5" ht="12.75">
      <c r="A132" s="270"/>
      <c r="B132" s="240"/>
      <c r="C132" s="298"/>
      <c r="D132" s="241"/>
      <c r="E132" s="189">
        <f>SUM('Special levies forecast 14-15'!D131)</f>
        <v>24430</v>
      </c>
    </row>
    <row r="133" spans="1:5" ht="12.75">
      <c r="A133" s="264">
        <v>41879</v>
      </c>
      <c r="B133" s="6" t="s">
        <v>210</v>
      </c>
      <c r="C133" s="293"/>
      <c r="D133" s="28"/>
      <c r="E133" s="29"/>
    </row>
    <row r="134" spans="1:5" ht="12.75">
      <c r="A134" s="265"/>
      <c r="B134" s="4"/>
      <c r="C134" s="292" t="s">
        <v>352</v>
      </c>
      <c r="D134" s="18">
        <v>1521</v>
      </c>
      <c r="E134" s="25"/>
    </row>
    <row r="135" spans="1:5" ht="12.75">
      <c r="A135" s="265"/>
      <c r="B135" s="4"/>
      <c r="C135" s="292" t="s">
        <v>353</v>
      </c>
      <c r="D135" s="18">
        <v>32223</v>
      </c>
      <c r="E135" s="25"/>
    </row>
    <row r="136" spans="1:5" ht="12.75">
      <c r="A136" s="265"/>
      <c r="B136" s="4"/>
      <c r="C136" s="292" t="s">
        <v>354</v>
      </c>
      <c r="D136" s="18">
        <v>34163</v>
      </c>
      <c r="E136" s="25"/>
    </row>
    <row r="137" spans="1:5" ht="12.75">
      <c r="A137" s="265"/>
      <c r="B137" s="4"/>
      <c r="C137" s="292" t="s">
        <v>355</v>
      </c>
      <c r="D137" s="18">
        <v>67699</v>
      </c>
      <c r="E137" s="25"/>
    </row>
    <row r="138" spans="1:5" ht="12.75">
      <c r="A138" s="265"/>
      <c r="B138" s="4"/>
      <c r="C138" s="292" t="s">
        <v>309</v>
      </c>
      <c r="D138" s="18">
        <v>2752</v>
      </c>
      <c r="E138" s="25"/>
    </row>
    <row r="139" spans="1:5" ht="12.75">
      <c r="A139" s="263"/>
      <c r="B139" s="4"/>
      <c r="C139" s="292"/>
      <c r="D139" s="26"/>
      <c r="E139" s="25"/>
    </row>
    <row r="140" spans="1:5" ht="12.75">
      <c r="A140" s="266"/>
      <c r="B140" s="5"/>
      <c r="C140" s="294"/>
      <c r="D140" s="19"/>
      <c r="E140" s="27">
        <f>SUM('Special levies forecast 14-15'!D134:D138)</f>
        <v>138358</v>
      </c>
    </row>
    <row r="141" spans="1:5" ht="22.5">
      <c r="A141" s="273">
        <v>41845</v>
      </c>
      <c r="B141" s="215" t="s">
        <v>211</v>
      </c>
      <c r="C141" s="301"/>
      <c r="D141" s="208"/>
      <c r="E141" s="209"/>
    </row>
    <row r="142" spans="1:5" ht="22.5">
      <c r="A142" s="274"/>
      <c r="B142" s="210"/>
      <c r="C142" s="302" t="s">
        <v>389</v>
      </c>
      <c r="D142" s="221">
        <v>270755</v>
      </c>
      <c r="E142" s="212"/>
    </row>
    <row r="143" spans="1:5" ht="12.75">
      <c r="A143" s="275"/>
      <c r="B143" s="210"/>
      <c r="C143" s="303"/>
      <c r="D143" s="211"/>
      <c r="E143" s="212"/>
    </row>
    <row r="144" spans="1:5" ht="12.75">
      <c r="A144" s="276"/>
      <c r="B144" s="213"/>
      <c r="C144" s="304"/>
      <c r="D144" s="214"/>
      <c r="E144" s="220">
        <f>SUM('Special levies forecast 14-15'!D142:D143)</f>
        <v>270755</v>
      </c>
    </row>
    <row r="145" spans="1:5" ht="12.75">
      <c r="A145" s="268">
        <v>41887</v>
      </c>
      <c r="B145" s="236" t="s">
        <v>372</v>
      </c>
      <c r="C145" s="297"/>
      <c r="D145" s="251"/>
      <c r="E145" s="206"/>
    </row>
    <row r="146" spans="1:5" ht="12.75">
      <c r="A146" s="268"/>
      <c r="B146" s="236"/>
      <c r="C146" s="297" t="s">
        <v>373</v>
      </c>
      <c r="D146" s="251">
        <v>38675</v>
      </c>
      <c r="E146" s="206"/>
    </row>
    <row r="147" spans="1:5" ht="12.75">
      <c r="A147" s="268"/>
      <c r="B147" s="236"/>
      <c r="C147" s="297" t="s">
        <v>279</v>
      </c>
      <c r="D147" s="251">
        <v>43206</v>
      </c>
      <c r="E147" s="206"/>
    </row>
    <row r="148" spans="1:5" ht="12.75">
      <c r="A148" s="268"/>
      <c r="B148" s="236"/>
      <c r="C148" s="297"/>
      <c r="D148" s="251"/>
      <c r="E148" s="206"/>
    </row>
    <row r="149" spans="1:5" ht="12.75">
      <c r="A149" s="268"/>
      <c r="B149" s="236"/>
      <c r="C149" s="297"/>
      <c r="D149" s="251"/>
      <c r="E149" s="206">
        <f>SUM(D146:D147)</f>
        <v>81881</v>
      </c>
    </row>
    <row r="150" spans="1:5" ht="12.75">
      <c r="A150" s="264">
        <v>41878</v>
      </c>
      <c r="B150" s="6" t="s">
        <v>212</v>
      </c>
      <c r="C150" s="293"/>
      <c r="D150" s="28"/>
      <c r="E150" s="32"/>
    </row>
    <row r="151" spans="1:5" ht="12.75">
      <c r="A151" s="263"/>
      <c r="B151" s="4"/>
      <c r="C151" s="292" t="s">
        <v>323</v>
      </c>
      <c r="D151" s="26">
        <v>2374</v>
      </c>
      <c r="E151" s="33"/>
    </row>
    <row r="152" spans="1:5" ht="12.75">
      <c r="A152" s="266"/>
      <c r="B152" s="5"/>
      <c r="C152" s="294"/>
      <c r="D152" s="19"/>
      <c r="E152" s="27">
        <f>SUM('Special levies forecast 14-15'!D151)</f>
        <v>2374</v>
      </c>
    </row>
    <row r="153" spans="1:5" ht="12.75">
      <c r="A153" s="264"/>
      <c r="B153" s="6" t="s">
        <v>377</v>
      </c>
      <c r="C153" s="293"/>
      <c r="D153" s="28"/>
      <c r="E153" s="29"/>
    </row>
    <row r="154" spans="1:5" ht="12.75">
      <c r="A154" s="263">
        <v>41806</v>
      </c>
      <c r="B154" s="4"/>
      <c r="C154" s="292" t="s">
        <v>323</v>
      </c>
      <c r="D154" s="26">
        <v>5674</v>
      </c>
      <c r="E154" s="25"/>
    </row>
    <row r="155" spans="1:5" ht="12.75">
      <c r="A155" s="266"/>
      <c r="B155" s="5"/>
      <c r="C155" s="294"/>
      <c r="D155" s="19"/>
      <c r="E155" s="27">
        <f>SUM('Special levies forecast 14-15'!D154)</f>
        <v>5674</v>
      </c>
    </row>
    <row r="156" spans="1:5" ht="12.75">
      <c r="A156" s="264">
        <v>41855</v>
      </c>
      <c r="B156" s="6" t="s">
        <v>213</v>
      </c>
      <c r="C156" s="293"/>
      <c r="D156" s="185"/>
      <c r="E156" s="29"/>
    </row>
    <row r="157" spans="1:5" ht="12.75">
      <c r="A157" s="263"/>
      <c r="B157" s="4"/>
      <c r="C157" s="292" t="s">
        <v>250</v>
      </c>
      <c r="D157" s="26">
        <v>13163</v>
      </c>
      <c r="E157" s="25"/>
    </row>
    <row r="158" spans="1:5" ht="12.75">
      <c r="A158" s="263"/>
      <c r="B158" s="4"/>
      <c r="C158" s="292" t="s">
        <v>251</v>
      </c>
      <c r="D158" s="26">
        <v>764</v>
      </c>
      <c r="E158" s="25"/>
    </row>
    <row r="159" spans="1:5" ht="12.75">
      <c r="A159" s="265"/>
      <c r="B159" s="4"/>
      <c r="C159" s="292" t="s">
        <v>249</v>
      </c>
      <c r="D159" s="26">
        <v>235712</v>
      </c>
      <c r="E159" s="25"/>
    </row>
    <row r="160" spans="1:5" ht="12.75">
      <c r="A160" s="265"/>
      <c r="B160" s="4"/>
      <c r="C160" s="292" t="s">
        <v>252</v>
      </c>
      <c r="D160" s="26">
        <v>3159</v>
      </c>
      <c r="E160" s="25"/>
    </row>
    <row r="161" spans="1:5" ht="12.75">
      <c r="A161" s="266"/>
      <c r="B161" s="5"/>
      <c r="C161" s="299"/>
      <c r="D161" s="19"/>
      <c r="E161" s="27">
        <f>SUM(D157:D160)</f>
        <v>252798</v>
      </c>
    </row>
    <row r="162" spans="1:5" ht="12.75">
      <c r="A162" s="264">
        <v>41851</v>
      </c>
      <c r="B162" s="6" t="s">
        <v>214</v>
      </c>
      <c r="C162" s="293"/>
      <c r="D162" s="28"/>
      <c r="E162" s="29"/>
    </row>
    <row r="163" spans="1:5" ht="12.75">
      <c r="A163" s="263"/>
      <c r="B163" s="4"/>
      <c r="C163" s="292" t="s">
        <v>263</v>
      </c>
      <c r="D163" s="34">
        <v>5184</v>
      </c>
      <c r="E163" s="25"/>
    </row>
    <row r="164" spans="1:5" ht="12.75">
      <c r="A164" s="266"/>
      <c r="B164" s="5"/>
      <c r="C164" s="294"/>
      <c r="D164" s="35"/>
      <c r="E164" s="27">
        <f>SUM('Special levies forecast 14-15'!D163)</f>
        <v>5184</v>
      </c>
    </row>
    <row r="165" spans="1:5" ht="12.75">
      <c r="A165" s="264">
        <v>41835</v>
      </c>
      <c r="B165" s="6" t="s">
        <v>215</v>
      </c>
      <c r="C165" s="293"/>
      <c r="D165" s="28"/>
      <c r="E165" s="29"/>
    </row>
    <row r="166" spans="1:5" ht="12.75">
      <c r="A166" s="263"/>
      <c r="B166" s="4"/>
      <c r="C166" s="292" t="s">
        <v>263</v>
      </c>
      <c r="D166" s="26">
        <v>187681</v>
      </c>
      <c r="E166" s="25"/>
    </row>
    <row r="167" spans="1:5" ht="12.75">
      <c r="A167" s="266"/>
      <c r="B167" s="5"/>
      <c r="C167" s="294"/>
      <c r="D167" s="19"/>
      <c r="E167" s="27">
        <f>SUM('Special levies forecast 14-15'!D166)</f>
        <v>187681</v>
      </c>
    </row>
    <row r="168" spans="1:5" ht="12.75">
      <c r="A168" s="277"/>
      <c r="B168" s="227"/>
      <c r="C168" s="305"/>
      <c r="D168" s="228"/>
      <c r="E168" s="229"/>
    </row>
    <row r="169" spans="1:5" ht="12.75">
      <c r="A169" s="264">
        <v>41878</v>
      </c>
      <c r="B169" s="6" t="s">
        <v>149</v>
      </c>
      <c r="C169" s="293"/>
      <c r="D169" s="28"/>
      <c r="E169" s="29"/>
    </row>
    <row r="170" spans="1:5" ht="12.75">
      <c r="A170" s="263"/>
      <c r="B170" s="4"/>
      <c r="C170" s="292" t="s">
        <v>324</v>
      </c>
      <c r="D170" s="26">
        <v>71960</v>
      </c>
      <c r="E170" s="25"/>
    </row>
    <row r="171" spans="1:5" ht="12.75">
      <c r="A171" s="266"/>
      <c r="B171" s="5"/>
      <c r="C171" s="294"/>
      <c r="D171" s="19"/>
      <c r="E171" s="27">
        <f>SUM('Special levies forecast 14-15'!D170)</f>
        <v>71960</v>
      </c>
    </row>
    <row r="172" spans="1:5" ht="22.5">
      <c r="A172" s="264">
        <v>41826</v>
      </c>
      <c r="B172" s="8" t="s">
        <v>216</v>
      </c>
      <c r="C172" s="293"/>
      <c r="D172" s="28"/>
      <c r="E172" s="29"/>
    </row>
    <row r="173" spans="1:5" ht="12.75">
      <c r="A173" s="263"/>
      <c r="B173" s="4"/>
      <c r="C173" s="292" t="s">
        <v>247</v>
      </c>
      <c r="D173" s="26">
        <v>2015</v>
      </c>
      <c r="E173" s="25"/>
    </row>
    <row r="174" spans="1:5" ht="12.75">
      <c r="A174" s="266"/>
      <c r="B174" s="5"/>
      <c r="C174" s="294"/>
      <c r="D174" s="19"/>
      <c r="E174" s="27">
        <f>SUM('Special levies forecast 14-15'!D173)</f>
        <v>2015</v>
      </c>
    </row>
    <row r="175" spans="1:5" ht="12.75">
      <c r="A175" s="264">
        <v>41847</v>
      </c>
      <c r="B175" s="6" t="s">
        <v>217</v>
      </c>
      <c r="C175" s="293"/>
      <c r="D175" s="28"/>
      <c r="E175" s="29"/>
    </row>
    <row r="176" spans="1:5" ht="12.75">
      <c r="A176" s="265"/>
      <c r="B176" s="4"/>
      <c r="C176" s="292" t="s">
        <v>335</v>
      </c>
      <c r="D176" s="18">
        <v>6</v>
      </c>
      <c r="E176" s="25"/>
    </row>
    <row r="177" spans="1:5" ht="22.5">
      <c r="A177" s="263"/>
      <c r="B177" s="4"/>
      <c r="C177" s="292" t="s">
        <v>334</v>
      </c>
      <c r="D177" s="26">
        <v>90</v>
      </c>
      <c r="E177" s="25"/>
    </row>
    <row r="178" spans="1:5" ht="12.75">
      <c r="A178" s="266"/>
      <c r="B178" s="5"/>
      <c r="C178" s="294"/>
      <c r="D178" s="19"/>
      <c r="E178" s="27">
        <f>SUM(D176:D177)</f>
        <v>96</v>
      </c>
    </row>
    <row r="179" spans="1:5" ht="12.75">
      <c r="A179" s="264">
        <v>41878</v>
      </c>
      <c r="B179" s="6" t="s">
        <v>150</v>
      </c>
      <c r="C179" s="293"/>
      <c r="D179" s="28"/>
      <c r="E179" s="29"/>
    </row>
    <row r="180" spans="1:5" ht="22.5">
      <c r="A180" s="265"/>
      <c r="B180" s="4"/>
      <c r="C180" s="292" t="s">
        <v>332</v>
      </c>
      <c r="D180" s="18">
        <v>865</v>
      </c>
      <c r="E180" s="25"/>
    </row>
    <row r="181" spans="1:5" ht="12.75">
      <c r="A181" s="263"/>
      <c r="B181" s="4"/>
      <c r="C181" s="292" t="s">
        <v>323</v>
      </c>
      <c r="D181" s="26">
        <v>138560</v>
      </c>
      <c r="E181" s="25"/>
    </row>
    <row r="182" spans="1:5" ht="12.75">
      <c r="A182" s="266"/>
      <c r="B182" s="5"/>
      <c r="C182" s="294"/>
      <c r="D182" s="19"/>
      <c r="E182" s="30">
        <f>SUM(D180:D181)</f>
        <v>139425</v>
      </c>
    </row>
    <row r="183" spans="1:5" ht="12.75">
      <c r="A183" s="264">
        <v>41879</v>
      </c>
      <c r="B183" s="6" t="s">
        <v>151</v>
      </c>
      <c r="C183" s="293"/>
      <c r="D183" s="28"/>
      <c r="E183" s="29"/>
    </row>
    <row r="184" spans="1:5" ht="12.75">
      <c r="A184" s="263"/>
      <c r="B184" s="4"/>
      <c r="C184" s="292" t="s">
        <v>323</v>
      </c>
      <c r="D184" s="18">
        <v>80717</v>
      </c>
      <c r="E184" s="25"/>
    </row>
    <row r="185" spans="1:5" ht="22.5">
      <c r="A185" s="263"/>
      <c r="B185" s="4"/>
      <c r="C185" s="292" t="s">
        <v>332</v>
      </c>
      <c r="D185" s="18">
        <v>1740515</v>
      </c>
      <c r="E185" s="25"/>
    </row>
    <row r="186" spans="1:5" ht="12.75">
      <c r="A186" s="263"/>
      <c r="B186" s="4"/>
      <c r="C186" s="292" t="s">
        <v>293</v>
      </c>
      <c r="D186" s="18">
        <v>22374</v>
      </c>
      <c r="E186" s="25"/>
    </row>
    <row r="187" spans="1:5" ht="12.75">
      <c r="A187" s="263"/>
      <c r="B187" s="4"/>
      <c r="C187" s="292"/>
      <c r="D187" s="26"/>
      <c r="E187" s="25"/>
    </row>
    <row r="188" spans="1:5" ht="12.75">
      <c r="A188" s="266"/>
      <c r="B188" s="5"/>
      <c r="C188" s="294"/>
      <c r="D188" s="19"/>
      <c r="E188" s="27">
        <f>SUM(D184:D186)</f>
        <v>1843606</v>
      </c>
    </row>
    <row r="189" spans="1:5" ht="12.75">
      <c r="A189" s="264">
        <v>41879</v>
      </c>
      <c r="B189" s="6" t="s">
        <v>218</v>
      </c>
      <c r="C189" s="293"/>
      <c r="D189" s="28"/>
      <c r="E189" s="29"/>
    </row>
    <row r="190" spans="1:5" ht="12.75">
      <c r="A190" s="263"/>
      <c r="B190" s="4"/>
      <c r="C190" s="292" t="s">
        <v>254</v>
      </c>
      <c r="D190" s="26">
        <v>104021</v>
      </c>
      <c r="E190" s="25"/>
    </row>
    <row r="191" spans="1:5" ht="12.75">
      <c r="A191" s="263"/>
      <c r="B191" s="4"/>
      <c r="C191" s="292" t="s">
        <v>251</v>
      </c>
      <c r="D191" s="26">
        <v>11825</v>
      </c>
      <c r="E191" s="25"/>
    </row>
    <row r="192" spans="1:5" ht="12.75">
      <c r="A192" s="266"/>
      <c r="B192" s="5"/>
      <c r="C192" s="294"/>
      <c r="D192" s="19"/>
      <c r="E192" s="27">
        <f>SUM(D190:D191)</f>
        <v>115846</v>
      </c>
    </row>
    <row r="193" spans="1:5" ht="12.75">
      <c r="A193" s="267">
        <v>41880</v>
      </c>
      <c r="B193" s="233" t="s">
        <v>152</v>
      </c>
      <c r="C193" s="296"/>
      <c r="D193" s="234"/>
      <c r="E193" s="235"/>
    </row>
    <row r="194" spans="1:5" ht="12.75">
      <c r="A194" s="268"/>
      <c r="B194" s="236"/>
      <c r="C194" s="297" t="s">
        <v>300</v>
      </c>
      <c r="D194" s="237">
        <v>9340</v>
      </c>
      <c r="E194" s="238"/>
    </row>
    <row r="195" spans="1:5" ht="12.75">
      <c r="A195" s="270"/>
      <c r="B195" s="240"/>
      <c r="C195" s="298"/>
      <c r="D195" s="241"/>
      <c r="E195" s="189">
        <f>SUM('Special levies forecast 14-15'!D194)</f>
        <v>9340</v>
      </c>
    </row>
    <row r="196" spans="1:5" ht="12.75">
      <c r="A196" s="264">
        <v>41871</v>
      </c>
      <c r="B196" s="6" t="s">
        <v>219</v>
      </c>
      <c r="C196" s="293"/>
      <c r="D196" s="28"/>
      <c r="E196" s="29"/>
    </row>
    <row r="197" spans="1:5" ht="12.75">
      <c r="A197" s="263"/>
      <c r="B197" s="4"/>
      <c r="C197" s="292" t="s">
        <v>256</v>
      </c>
      <c r="D197" s="26">
        <v>2540596</v>
      </c>
      <c r="E197" s="25"/>
    </row>
    <row r="198" spans="1:5" ht="12.75">
      <c r="A198" s="265"/>
      <c r="B198" s="4"/>
      <c r="C198" s="292" t="s">
        <v>289</v>
      </c>
      <c r="D198" s="26">
        <v>7372</v>
      </c>
      <c r="E198" s="25"/>
    </row>
    <row r="199" spans="1:5" ht="12.75">
      <c r="A199" s="266"/>
      <c r="B199" s="5"/>
      <c r="C199" s="294"/>
      <c r="D199" s="19"/>
      <c r="E199" s="30">
        <f>SUM('Special levies forecast 14-15'!D197:D198)</f>
        <v>2547968</v>
      </c>
    </row>
    <row r="200" spans="1:5" ht="12.75">
      <c r="A200" s="267">
        <v>41880</v>
      </c>
      <c r="B200" s="233" t="s">
        <v>153</v>
      </c>
      <c r="C200" s="296"/>
      <c r="D200" s="234"/>
      <c r="E200" s="235"/>
    </row>
    <row r="201" spans="1:5" ht="12.75">
      <c r="A201" s="269"/>
      <c r="B201" s="236"/>
      <c r="C201" s="297" t="s">
        <v>299</v>
      </c>
      <c r="D201" s="248">
        <v>138614</v>
      </c>
      <c r="E201" s="238"/>
    </row>
    <row r="202" spans="1:5" ht="12.75">
      <c r="A202" s="268"/>
      <c r="B202" s="239"/>
      <c r="C202" s="297" t="s">
        <v>301</v>
      </c>
      <c r="D202" s="237">
        <v>19782</v>
      </c>
      <c r="E202" s="238"/>
    </row>
    <row r="203" spans="1:5" ht="12.75">
      <c r="A203" s="270"/>
      <c r="B203" s="240"/>
      <c r="C203" s="298"/>
      <c r="D203" s="241"/>
      <c r="E203" s="189">
        <f>SUM(D201:D202)</f>
        <v>158396</v>
      </c>
    </row>
    <row r="204" spans="1:5" ht="12.75">
      <c r="A204" s="278"/>
      <c r="B204" s="6" t="s">
        <v>220</v>
      </c>
      <c r="C204" s="293"/>
      <c r="D204" s="28"/>
      <c r="E204" s="29"/>
    </row>
    <row r="205" spans="1:5" ht="12.75">
      <c r="A205" s="263">
        <v>41820</v>
      </c>
      <c r="B205" s="4"/>
      <c r="C205" s="292" t="s">
        <v>278</v>
      </c>
      <c r="D205" s="26">
        <v>9018</v>
      </c>
      <c r="E205" s="25"/>
    </row>
    <row r="206" spans="1:5" ht="12.75">
      <c r="A206" s="263"/>
      <c r="B206" s="4"/>
      <c r="C206" s="292" t="s">
        <v>279</v>
      </c>
      <c r="D206" s="26">
        <v>328837</v>
      </c>
      <c r="E206" s="25"/>
    </row>
    <row r="207" spans="1:5" ht="12.75">
      <c r="A207" s="263"/>
      <c r="B207" s="4"/>
      <c r="C207" s="292" t="s">
        <v>281</v>
      </c>
      <c r="D207" s="26">
        <v>320040</v>
      </c>
      <c r="E207" s="25"/>
    </row>
    <row r="208" spans="1:5" ht="12.75">
      <c r="A208" s="265"/>
      <c r="B208" s="4"/>
      <c r="C208" s="292" t="s">
        <v>280</v>
      </c>
      <c r="D208" s="26">
        <v>175849</v>
      </c>
      <c r="E208" s="25"/>
    </row>
    <row r="209" spans="1:5" ht="12.75">
      <c r="A209" s="266"/>
      <c r="B209" s="5"/>
      <c r="C209" s="299"/>
      <c r="D209" s="19"/>
      <c r="E209" s="27">
        <f>SUM(D205:D208)</f>
        <v>833744</v>
      </c>
    </row>
    <row r="210" spans="1:5" ht="12.75">
      <c r="A210" s="264">
        <v>41877</v>
      </c>
      <c r="B210" s="6" t="s">
        <v>221</v>
      </c>
      <c r="C210" s="293"/>
      <c r="D210" s="28"/>
      <c r="E210" s="29"/>
    </row>
    <row r="211" spans="1:5" ht="12.75">
      <c r="A211" s="263"/>
      <c r="B211" s="4"/>
      <c r="C211" s="292" t="s">
        <v>342</v>
      </c>
      <c r="D211" s="26">
        <v>477480</v>
      </c>
      <c r="E211" s="25"/>
    </row>
    <row r="212" spans="1:5" ht="12.75">
      <c r="A212" s="263"/>
      <c r="B212" s="4"/>
      <c r="C212" s="292" t="s">
        <v>343</v>
      </c>
      <c r="D212" s="26">
        <v>202448</v>
      </c>
      <c r="E212" s="25"/>
    </row>
    <row r="213" spans="1:5" ht="12.75">
      <c r="A213" s="263"/>
      <c r="B213" s="4"/>
      <c r="C213" s="292" t="s">
        <v>344</v>
      </c>
      <c r="D213" s="26">
        <v>95704</v>
      </c>
      <c r="E213" s="25"/>
    </row>
    <row r="214" spans="1:5" ht="12.75">
      <c r="A214" s="263"/>
      <c r="B214" s="4"/>
      <c r="C214" s="292" t="s">
        <v>345</v>
      </c>
      <c r="D214" s="26">
        <v>45320</v>
      </c>
      <c r="E214" s="25"/>
    </row>
    <row r="215" spans="1:5" ht="12.75">
      <c r="A215" s="263"/>
      <c r="B215" s="4"/>
      <c r="C215" s="292" t="s">
        <v>346</v>
      </c>
      <c r="D215" s="26">
        <v>27628</v>
      </c>
      <c r="E215" s="25"/>
    </row>
    <row r="216" spans="1:5" ht="12.75">
      <c r="A216" s="263"/>
      <c r="B216" s="4"/>
      <c r="C216" s="292" t="s">
        <v>319</v>
      </c>
      <c r="D216" s="26">
        <v>7754</v>
      </c>
      <c r="E216" s="25"/>
    </row>
    <row r="217" spans="1:5" ht="12.75">
      <c r="A217" s="263"/>
      <c r="B217" s="4"/>
      <c r="C217" s="292" t="s">
        <v>347</v>
      </c>
      <c r="D217" s="26">
        <v>4627</v>
      </c>
      <c r="E217" s="25"/>
    </row>
    <row r="218" spans="1:5" ht="12.75">
      <c r="A218" s="265"/>
      <c r="B218" s="4"/>
      <c r="C218" s="292" t="s">
        <v>348</v>
      </c>
      <c r="D218" s="26">
        <v>938</v>
      </c>
      <c r="E218" s="25"/>
    </row>
    <row r="219" spans="1:5" ht="12.75">
      <c r="A219" s="266"/>
      <c r="B219" s="5"/>
      <c r="C219" s="294"/>
      <c r="D219" s="19"/>
      <c r="E219" s="27">
        <f>SUM('Special levies forecast 14-15'!D211:D218)</f>
        <v>861899</v>
      </c>
    </row>
    <row r="220" spans="1:5" ht="12.75">
      <c r="A220" s="267">
        <v>41884</v>
      </c>
      <c r="B220" s="233" t="s">
        <v>222</v>
      </c>
      <c r="C220" s="296" t="s">
        <v>318</v>
      </c>
      <c r="D220" s="249">
        <v>3976</v>
      </c>
      <c r="E220" s="235"/>
    </row>
    <row r="221" spans="1:5" ht="12.75">
      <c r="A221" s="268"/>
      <c r="B221" s="236"/>
      <c r="C221" s="297" t="s">
        <v>319</v>
      </c>
      <c r="D221" s="237">
        <v>22842</v>
      </c>
      <c r="E221" s="238"/>
    </row>
    <row r="222" spans="1:5" ht="12.75">
      <c r="A222" s="270"/>
      <c r="B222" s="240"/>
      <c r="C222" s="298"/>
      <c r="D222" s="250"/>
      <c r="E222" s="189">
        <f>SUM(D220:D221)</f>
        <v>26818</v>
      </c>
    </row>
    <row r="223" spans="1:5" ht="12.75">
      <c r="A223" s="264">
        <v>41878</v>
      </c>
      <c r="B223" s="6" t="s">
        <v>154</v>
      </c>
      <c r="C223" s="293"/>
      <c r="D223" s="28"/>
      <c r="E223" s="29"/>
    </row>
    <row r="224" spans="1:5" ht="22.5">
      <c r="A224" s="265"/>
      <c r="B224" s="4"/>
      <c r="C224" s="292" t="s">
        <v>332</v>
      </c>
      <c r="D224" s="26">
        <v>17295</v>
      </c>
      <c r="E224" s="25"/>
    </row>
    <row r="225" spans="1:5" ht="12.75">
      <c r="A225" s="263"/>
      <c r="B225" s="4"/>
      <c r="C225" s="292" t="s">
        <v>323</v>
      </c>
      <c r="D225" s="26">
        <v>28536</v>
      </c>
      <c r="E225" s="25"/>
    </row>
    <row r="226" spans="1:5" ht="12.75">
      <c r="A226" s="263"/>
      <c r="B226" s="4"/>
      <c r="C226" s="292"/>
      <c r="D226" s="26"/>
      <c r="E226" s="25"/>
    </row>
    <row r="227" spans="1:5" ht="12.75">
      <c r="A227" s="265"/>
      <c r="B227" s="4"/>
      <c r="C227" s="292"/>
      <c r="D227" s="26"/>
      <c r="E227" s="25"/>
    </row>
    <row r="228" spans="1:5" ht="12.75">
      <c r="A228" s="265"/>
      <c r="B228" s="4"/>
      <c r="C228" s="292"/>
      <c r="D228" s="26"/>
      <c r="E228" s="25"/>
    </row>
    <row r="229" spans="1:5" ht="12.75">
      <c r="A229" s="266"/>
      <c r="B229" s="5"/>
      <c r="C229" s="294"/>
      <c r="D229" s="19"/>
      <c r="E229" s="27">
        <f>SUM('Special levies forecast 14-15'!D224:D228)</f>
        <v>45831</v>
      </c>
    </row>
    <row r="230" spans="1:5" ht="12.75">
      <c r="A230" s="264">
        <v>41878</v>
      </c>
      <c r="B230" s="6" t="s">
        <v>155</v>
      </c>
      <c r="C230" s="293"/>
      <c r="D230" s="28"/>
      <c r="E230" s="29"/>
    </row>
    <row r="231" spans="1:5" ht="12.75">
      <c r="A231" s="263"/>
      <c r="B231" s="4"/>
      <c r="C231" s="292" t="s">
        <v>323</v>
      </c>
      <c r="D231" s="26">
        <v>29416</v>
      </c>
      <c r="E231" s="25"/>
    </row>
    <row r="232" spans="1:5" ht="12.75">
      <c r="A232" s="265"/>
      <c r="B232" s="4"/>
      <c r="C232" s="292"/>
      <c r="D232" s="26"/>
      <c r="E232" s="25"/>
    </row>
    <row r="233" spans="1:5" ht="12.75">
      <c r="A233" s="266"/>
      <c r="B233" s="5"/>
      <c r="C233" s="294"/>
      <c r="D233" s="19"/>
      <c r="E233" s="27">
        <f>SUM('Special levies forecast 14-15'!D231:D232)</f>
        <v>29416</v>
      </c>
    </row>
    <row r="234" spans="1:5" ht="12.75">
      <c r="A234" s="264">
        <v>41878</v>
      </c>
      <c r="B234" s="6" t="s">
        <v>156</v>
      </c>
      <c r="C234" s="293"/>
      <c r="D234" s="28"/>
      <c r="E234" s="29"/>
    </row>
    <row r="235" spans="1:5" ht="12.75">
      <c r="A235" s="263"/>
      <c r="B235" s="4"/>
      <c r="C235" s="292" t="s">
        <v>323</v>
      </c>
      <c r="D235" s="26">
        <v>689</v>
      </c>
      <c r="E235" s="25"/>
    </row>
    <row r="236" spans="1:5" ht="12.75">
      <c r="A236" s="266"/>
      <c r="B236" s="5"/>
      <c r="C236" s="294"/>
      <c r="D236" s="19"/>
      <c r="E236" s="27">
        <f>SUM('Special levies forecast 14-15'!D235)</f>
        <v>689</v>
      </c>
    </row>
    <row r="237" spans="1:5" ht="12.75">
      <c r="A237" s="264">
        <v>41878</v>
      </c>
      <c r="B237" s="6" t="s">
        <v>157</v>
      </c>
      <c r="C237" s="293"/>
      <c r="D237" s="28"/>
      <c r="E237" s="29"/>
    </row>
    <row r="238" spans="1:5" ht="12.75">
      <c r="A238" s="263"/>
      <c r="B238" s="4"/>
      <c r="C238" s="292" t="s">
        <v>323</v>
      </c>
      <c r="D238" s="26">
        <v>14520</v>
      </c>
      <c r="E238" s="25"/>
    </row>
    <row r="239" spans="1:5" ht="12.75">
      <c r="A239" s="265"/>
      <c r="B239" s="4"/>
      <c r="C239" s="292"/>
      <c r="D239" s="26"/>
      <c r="E239" s="25"/>
    </row>
    <row r="240" spans="1:5" ht="12.75">
      <c r="A240" s="266"/>
      <c r="B240" s="5"/>
      <c r="C240" s="294"/>
      <c r="D240" s="19"/>
      <c r="E240" s="27">
        <f>SUM('Special levies forecast 14-15'!D238:D239)</f>
        <v>14520</v>
      </c>
    </row>
    <row r="241" spans="1:5" ht="12.75">
      <c r="A241" s="264">
        <v>41878</v>
      </c>
      <c r="B241" s="6" t="s">
        <v>158</v>
      </c>
      <c r="C241" s="293"/>
      <c r="D241" s="28"/>
      <c r="E241" s="29"/>
    </row>
    <row r="242" spans="1:5" ht="12.75">
      <c r="A242" s="263"/>
      <c r="B242" s="4"/>
      <c r="C242" s="292" t="s">
        <v>323</v>
      </c>
      <c r="D242" s="26">
        <v>4623</v>
      </c>
      <c r="E242" s="25"/>
    </row>
    <row r="243" spans="1:5" ht="12.75">
      <c r="A243" s="265"/>
      <c r="B243" s="4"/>
      <c r="C243" s="292"/>
      <c r="D243" s="26"/>
      <c r="E243" s="25"/>
    </row>
    <row r="244" spans="1:5" ht="12.75">
      <c r="A244" s="266"/>
      <c r="B244" s="5"/>
      <c r="C244" s="299"/>
      <c r="D244" s="19"/>
      <c r="E244" s="27">
        <f>SUM('Special levies forecast 14-15'!D242:D243)</f>
        <v>4623</v>
      </c>
    </row>
    <row r="245" spans="1:5" ht="12.75">
      <c r="A245" s="264">
        <v>41878</v>
      </c>
      <c r="B245" s="6" t="s">
        <v>159</v>
      </c>
      <c r="C245" s="293"/>
      <c r="D245" s="28"/>
      <c r="E245" s="29"/>
    </row>
    <row r="246" spans="1:5" ht="12.75">
      <c r="A246" s="265"/>
      <c r="B246" s="4"/>
      <c r="C246" s="292" t="s">
        <v>323</v>
      </c>
      <c r="D246" s="26">
        <v>37549</v>
      </c>
      <c r="E246" s="25"/>
    </row>
    <row r="247" spans="1:5" ht="12.75">
      <c r="A247" s="263"/>
      <c r="B247" s="4"/>
      <c r="C247" s="292"/>
      <c r="D247" s="26"/>
      <c r="E247" s="25"/>
    </row>
    <row r="248" spans="1:5" ht="12.75">
      <c r="A248" s="265"/>
      <c r="B248" s="4"/>
      <c r="C248" s="292"/>
      <c r="D248" s="26"/>
      <c r="E248" s="25"/>
    </row>
    <row r="249" spans="1:5" ht="12.75">
      <c r="A249" s="265"/>
      <c r="B249" s="4"/>
      <c r="C249" s="292"/>
      <c r="D249" s="26"/>
      <c r="E249" s="25"/>
    </row>
    <row r="250" spans="1:5" ht="12.75">
      <c r="A250" s="266"/>
      <c r="B250" s="5"/>
      <c r="C250" s="294"/>
      <c r="D250" s="19"/>
      <c r="E250" s="30">
        <f>SUM('Special levies forecast 14-15'!D246:D249)</f>
        <v>37549</v>
      </c>
    </row>
    <row r="251" spans="1:5" ht="12.75">
      <c r="A251" s="267">
        <v>41897</v>
      </c>
      <c r="B251" s="233" t="s">
        <v>223</v>
      </c>
      <c r="C251" s="296"/>
      <c r="D251" s="259"/>
      <c r="E251" s="235"/>
    </row>
    <row r="252" spans="1:5" ht="12.75">
      <c r="A252" s="268"/>
      <c r="B252" s="236"/>
      <c r="C252" s="297" t="s">
        <v>321</v>
      </c>
      <c r="D252" s="260">
        <v>5328</v>
      </c>
      <c r="E252" s="238"/>
    </row>
    <row r="253" spans="1:5" ht="12.75">
      <c r="A253" s="270"/>
      <c r="B253" s="240"/>
      <c r="C253" s="298"/>
      <c r="D253" s="241"/>
      <c r="E253" s="189">
        <f>SUM('Special levies forecast 14-15'!D252)</f>
        <v>5328</v>
      </c>
    </row>
    <row r="254" spans="1:5" ht="12.75">
      <c r="A254" s="267">
        <v>41880</v>
      </c>
      <c r="B254" s="233" t="s">
        <v>160</v>
      </c>
      <c r="C254" s="296"/>
      <c r="D254" s="234"/>
      <c r="E254" s="235"/>
    </row>
    <row r="255" spans="1:5" ht="12.75">
      <c r="A255" s="268"/>
      <c r="B255" s="236"/>
      <c r="C255" s="297" t="s">
        <v>299</v>
      </c>
      <c r="D255" s="237">
        <v>69572</v>
      </c>
      <c r="E255" s="238"/>
    </row>
    <row r="256" spans="1:5" ht="12.75">
      <c r="A256" s="268"/>
      <c r="B256" s="236"/>
      <c r="C256" s="297"/>
      <c r="D256" s="237"/>
      <c r="E256" s="238"/>
    </row>
    <row r="257" spans="1:5" ht="12.75">
      <c r="A257" s="270"/>
      <c r="B257" s="240"/>
      <c r="C257" s="298"/>
      <c r="D257" s="241"/>
      <c r="E257" s="190">
        <f>SUM('Special levies forecast 14-15'!D255:D256)</f>
        <v>69572</v>
      </c>
    </row>
    <row r="258" spans="1:5" ht="12.75">
      <c r="A258" s="264">
        <v>41878</v>
      </c>
      <c r="B258" s="6" t="s">
        <v>5</v>
      </c>
      <c r="C258" s="293"/>
      <c r="D258" s="28"/>
      <c r="E258" s="29"/>
    </row>
    <row r="259" spans="1:5" ht="22.5">
      <c r="A259" s="263"/>
      <c r="B259" s="4"/>
      <c r="C259" s="292" t="s">
        <v>326</v>
      </c>
      <c r="D259" s="26">
        <v>201029</v>
      </c>
      <c r="E259" s="25"/>
    </row>
    <row r="260" spans="1:5" ht="12.75">
      <c r="A260" s="263"/>
      <c r="B260" s="4"/>
      <c r="C260" s="306" t="s">
        <v>323</v>
      </c>
      <c r="D260" s="26">
        <v>487652</v>
      </c>
      <c r="E260" s="25"/>
    </row>
    <row r="261" spans="1:5" ht="12.75">
      <c r="A261" s="265"/>
      <c r="B261" s="4"/>
      <c r="C261" s="306" t="s">
        <v>247</v>
      </c>
      <c r="D261" s="26">
        <v>203951</v>
      </c>
      <c r="E261" s="25"/>
    </row>
    <row r="262" spans="1:5" ht="12.75">
      <c r="A262" s="266"/>
      <c r="B262" s="5"/>
      <c r="C262" s="305"/>
      <c r="D262" s="19"/>
      <c r="E262" s="30">
        <f>SUM('Special levies forecast 14-15'!D259:D261)</f>
        <v>892632</v>
      </c>
    </row>
    <row r="263" spans="1:5" ht="12.75">
      <c r="A263" s="267">
        <v>41880</v>
      </c>
      <c r="B263" s="233" t="s">
        <v>161</v>
      </c>
      <c r="C263" s="296"/>
      <c r="D263" s="234"/>
      <c r="E263" s="235"/>
    </row>
    <row r="264" spans="1:5" ht="12.75">
      <c r="A264" s="268"/>
      <c r="B264" s="236"/>
      <c r="C264" s="297" t="s">
        <v>300</v>
      </c>
      <c r="D264" s="237">
        <v>48980</v>
      </c>
      <c r="E264" s="238"/>
    </row>
    <row r="265" spans="1:5" ht="12.75">
      <c r="A265" s="268"/>
      <c r="B265" s="236"/>
      <c r="C265" s="297"/>
      <c r="D265" s="237"/>
      <c r="E265" s="238"/>
    </row>
    <row r="266" spans="1:5" ht="12.75">
      <c r="A266" s="270"/>
      <c r="B266" s="240"/>
      <c r="C266" s="298"/>
      <c r="D266" s="241"/>
      <c r="E266" s="190">
        <f>SUM('Special levies forecast 14-15'!D264:D265)</f>
        <v>48980</v>
      </c>
    </row>
    <row r="267" spans="1:5" ht="12.75">
      <c r="A267" s="268"/>
      <c r="B267" s="236"/>
      <c r="C267" s="297"/>
      <c r="D267" s="251"/>
      <c r="E267" s="258"/>
    </row>
    <row r="268" spans="1:6" ht="12.75">
      <c r="A268" s="267">
        <v>41878</v>
      </c>
      <c r="B268" s="233" t="s">
        <v>224</v>
      </c>
      <c r="C268" s="296"/>
      <c r="D268" s="234"/>
      <c r="E268" s="235"/>
      <c r="F268" s="134" t="s">
        <v>391</v>
      </c>
    </row>
    <row r="269" spans="1:5" ht="12.75">
      <c r="A269" s="268"/>
      <c r="B269" s="236"/>
      <c r="C269" s="297" t="s">
        <v>323</v>
      </c>
      <c r="D269" s="237">
        <v>2557</v>
      </c>
      <c r="E269" s="238"/>
    </row>
    <row r="270" spans="1:5" ht="22.5">
      <c r="A270" s="268"/>
      <c r="B270" s="236"/>
      <c r="C270" s="297" t="s">
        <v>328</v>
      </c>
      <c r="D270" s="237">
        <v>15200</v>
      </c>
      <c r="E270" s="238"/>
    </row>
    <row r="271" spans="1:5" ht="12.75">
      <c r="A271" s="269"/>
      <c r="B271" s="236"/>
      <c r="C271" s="297"/>
      <c r="D271" s="237"/>
      <c r="E271" s="238"/>
    </row>
    <row r="272" spans="1:5" ht="12.75">
      <c r="A272" s="270"/>
      <c r="B272" s="240"/>
      <c r="C272" s="298"/>
      <c r="D272" s="241"/>
      <c r="E272" s="189">
        <f>SUM('Special levies forecast 14-15'!D269:D271)</f>
        <v>17757</v>
      </c>
    </row>
    <row r="273" spans="1:5" ht="12.75">
      <c r="A273" s="264">
        <v>41878</v>
      </c>
      <c r="B273" s="6" t="s">
        <v>164</v>
      </c>
      <c r="C273" s="293"/>
      <c r="D273" s="28"/>
      <c r="E273" s="29"/>
    </row>
    <row r="274" spans="1:5" ht="12.75">
      <c r="A274" s="263"/>
      <c r="B274" s="4"/>
      <c r="C274" s="292" t="s">
        <v>323</v>
      </c>
      <c r="D274" s="26">
        <v>15614</v>
      </c>
      <c r="E274" s="25"/>
    </row>
    <row r="275" spans="1:5" ht="12.75">
      <c r="A275" s="265"/>
      <c r="B275" s="4"/>
      <c r="C275" s="292"/>
      <c r="D275" s="26"/>
      <c r="E275" s="25"/>
    </row>
    <row r="276" spans="1:5" ht="12.75">
      <c r="A276" s="266"/>
      <c r="B276" s="5"/>
      <c r="C276" s="294"/>
      <c r="D276" s="19"/>
      <c r="E276" s="27">
        <f>SUM('Special levies forecast 14-15'!D274:D275)</f>
        <v>15614</v>
      </c>
    </row>
    <row r="277" spans="1:5" ht="12.75">
      <c r="A277" s="264">
        <v>41878</v>
      </c>
      <c r="B277" s="8" t="s">
        <v>165</v>
      </c>
      <c r="C277" s="293"/>
      <c r="D277" s="28"/>
      <c r="E277" s="29"/>
    </row>
    <row r="278" spans="1:5" ht="22.5">
      <c r="A278" s="263"/>
      <c r="B278" s="9"/>
      <c r="C278" s="292" t="s">
        <v>326</v>
      </c>
      <c r="D278" s="26">
        <v>1009</v>
      </c>
      <c r="E278" s="25"/>
    </row>
    <row r="279" spans="1:5" ht="12.75">
      <c r="A279" s="266"/>
      <c r="B279" s="10"/>
      <c r="C279" s="294"/>
      <c r="D279" s="19"/>
      <c r="E279" s="30">
        <f>SUM('Special levies forecast 14-15'!D278)</f>
        <v>1009</v>
      </c>
    </row>
    <row r="280" spans="1:5" ht="12.75">
      <c r="A280" s="264">
        <v>41879</v>
      </c>
      <c r="B280" s="8" t="s">
        <v>166</v>
      </c>
      <c r="C280" s="293"/>
      <c r="D280" s="28"/>
      <c r="E280" s="36"/>
    </row>
    <row r="281" spans="1:5" ht="12.75">
      <c r="A281" s="265"/>
      <c r="B281" s="9"/>
      <c r="C281" s="292" t="s">
        <v>304</v>
      </c>
      <c r="D281" s="26">
        <v>45668</v>
      </c>
      <c r="E281" s="37"/>
    </row>
    <row r="282" spans="1:5" ht="12.75">
      <c r="A282" s="263"/>
      <c r="B282" s="9"/>
      <c r="C282" s="292" t="s">
        <v>305</v>
      </c>
      <c r="D282" s="26">
        <v>68193</v>
      </c>
      <c r="E282" s="37"/>
    </row>
    <row r="283" spans="1:5" ht="12" customHeight="1">
      <c r="A283" s="265"/>
      <c r="B283" s="9"/>
      <c r="C283" s="292" t="s">
        <v>332</v>
      </c>
      <c r="D283" s="26">
        <v>17345</v>
      </c>
      <c r="E283" s="37"/>
    </row>
    <row r="284" spans="1:5" ht="12" customHeight="1">
      <c r="A284" s="265"/>
      <c r="B284" s="9"/>
      <c r="C284" s="292" t="s">
        <v>350</v>
      </c>
      <c r="D284" s="26">
        <v>91001</v>
      </c>
      <c r="E284" s="37"/>
    </row>
    <row r="285" spans="1:5" ht="12" customHeight="1">
      <c r="A285" s="265"/>
      <c r="B285" s="9"/>
      <c r="C285" s="292" t="s">
        <v>351</v>
      </c>
      <c r="D285" s="26">
        <v>5092</v>
      </c>
      <c r="E285" s="37"/>
    </row>
    <row r="286" spans="1:5" ht="12.75">
      <c r="A286" s="265"/>
      <c r="B286" s="9"/>
      <c r="C286" s="292" t="s">
        <v>308</v>
      </c>
      <c r="D286" s="26">
        <v>57924</v>
      </c>
      <c r="E286" s="37"/>
    </row>
    <row r="287" spans="1:5" ht="12.75">
      <c r="A287" s="265"/>
      <c r="B287" s="3"/>
      <c r="C287" s="299"/>
      <c r="D287" s="18"/>
      <c r="E287" s="25"/>
    </row>
    <row r="288" spans="1:5" ht="12.75">
      <c r="A288" s="266"/>
      <c r="B288" s="10"/>
      <c r="C288" s="294"/>
      <c r="D288" s="19"/>
      <c r="E288" s="30">
        <f>SUM('Special levies forecast 14-15'!D281:D287)</f>
        <v>285223</v>
      </c>
    </row>
    <row r="289" spans="1:5" ht="12.75">
      <c r="A289" s="263">
        <v>41870</v>
      </c>
      <c r="B289" s="11" t="s">
        <v>167</v>
      </c>
      <c r="C289" s="292"/>
      <c r="D289" s="18"/>
      <c r="E289" s="37"/>
    </row>
    <row r="290" spans="1:5" ht="12.75">
      <c r="A290" s="265"/>
      <c r="B290" s="9"/>
      <c r="C290" s="292" t="s">
        <v>260</v>
      </c>
      <c r="D290" s="26">
        <v>114486</v>
      </c>
      <c r="E290" s="37"/>
    </row>
    <row r="291" spans="1:5" ht="12.75">
      <c r="A291" s="263"/>
      <c r="B291" s="9"/>
      <c r="C291" s="292" t="s">
        <v>289</v>
      </c>
      <c r="D291" s="26">
        <v>353665</v>
      </c>
      <c r="E291" s="37"/>
    </row>
    <row r="292" spans="1:5" ht="12.75">
      <c r="A292" s="263"/>
      <c r="B292" s="9"/>
      <c r="C292" s="292" t="s">
        <v>261</v>
      </c>
      <c r="D292" s="26">
        <v>1029</v>
      </c>
      <c r="E292" s="37"/>
    </row>
    <row r="293" spans="1:5" ht="12.75">
      <c r="A293" s="265"/>
      <c r="B293" s="9"/>
      <c r="C293" s="306"/>
      <c r="D293" s="26"/>
      <c r="E293" s="37"/>
    </row>
    <row r="294" spans="1:5" ht="12.75">
      <c r="A294" s="265"/>
      <c r="B294" s="9"/>
      <c r="C294" s="299"/>
      <c r="D294" s="18"/>
      <c r="E294" s="37">
        <f>SUM(D290:D292)</f>
        <v>469180</v>
      </c>
    </row>
    <row r="295" spans="1:5" ht="12.75">
      <c r="A295" s="264">
        <v>41813</v>
      </c>
      <c r="B295" s="8" t="s">
        <v>225</v>
      </c>
      <c r="C295" s="293"/>
      <c r="D295" s="28"/>
      <c r="E295" s="36"/>
    </row>
    <row r="296" spans="1:5" ht="12.75">
      <c r="A296" s="263"/>
      <c r="B296" s="9"/>
      <c r="C296" s="292" t="s">
        <v>323</v>
      </c>
      <c r="D296" s="26">
        <v>335451</v>
      </c>
      <c r="E296" s="37"/>
    </row>
    <row r="297" spans="1:5" ht="12.75">
      <c r="A297" s="263"/>
      <c r="B297" s="9"/>
      <c r="C297" s="292" t="s">
        <v>292</v>
      </c>
      <c r="D297" s="26">
        <v>277992</v>
      </c>
      <c r="E297" s="37"/>
    </row>
    <row r="298" spans="1:5" ht="12.75">
      <c r="A298" s="265"/>
      <c r="B298" s="9"/>
      <c r="C298" s="292" t="s">
        <v>293</v>
      </c>
      <c r="D298" s="26">
        <v>130629</v>
      </c>
      <c r="E298" s="37"/>
    </row>
    <row r="299" spans="1:5" ht="12.75">
      <c r="A299" s="265"/>
      <c r="B299" s="9"/>
      <c r="C299" s="292"/>
      <c r="D299" s="26"/>
      <c r="E299" s="37"/>
    </row>
    <row r="300" spans="1:5" ht="12.75">
      <c r="A300" s="265"/>
      <c r="B300" s="9"/>
      <c r="C300" s="292"/>
      <c r="D300" s="26"/>
      <c r="E300" s="37"/>
    </row>
    <row r="301" spans="1:5" ht="12.75">
      <c r="A301" s="265"/>
      <c r="B301" s="9"/>
      <c r="C301" s="292"/>
      <c r="D301" s="26"/>
      <c r="E301" s="37"/>
    </row>
    <row r="302" spans="1:5" ht="12.75">
      <c r="A302" s="266"/>
      <c r="B302" s="10"/>
      <c r="C302" s="299"/>
      <c r="D302" s="19"/>
      <c r="E302" s="30">
        <f>SUM('Special levies forecast 14-15'!D296:D301)</f>
        <v>744072</v>
      </c>
    </row>
    <row r="303" spans="1:5" ht="22.5">
      <c r="A303" s="267">
        <v>41880</v>
      </c>
      <c r="B303" s="242" t="s">
        <v>226</v>
      </c>
      <c r="C303" s="296"/>
      <c r="D303" s="234"/>
      <c r="E303" s="235"/>
    </row>
    <row r="304" spans="1:5" ht="12.75">
      <c r="A304" s="268"/>
      <c r="B304" s="236"/>
      <c r="C304" s="297" t="s">
        <v>362</v>
      </c>
      <c r="D304" s="237">
        <v>424602</v>
      </c>
      <c r="E304" s="238"/>
    </row>
    <row r="305" spans="1:5" ht="12.75">
      <c r="A305" s="269"/>
      <c r="B305" s="236"/>
      <c r="C305" s="297"/>
      <c r="D305" s="237"/>
      <c r="E305" s="238"/>
    </row>
    <row r="306" spans="1:5" ht="12.75">
      <c r="A306" s="270"/>
      <c r="B306" s="240"/>
      <c r="C306" s="298"/>
      <c r="D306" s="243"/>
      <c r="E306" s="189">
        <f>SUM(D304:D305)</f>
        <v>424602</v>
      </c>
    </row>
    <row r="307" spans="1:5" ht="12.75">
      <c r="A307" s="279">
        <v>41845</v>
      </c>
      <c r="B307" s="222" t="s">
        <v>168</v>
      </c>
      <c r="C307" s="307"/>
      <c r="D307" s="223"/>
      <c r="E307" s="224"/>
    </row>
    <row r="308" spans="1:5" ht="22.5">
      <c r="A308" s="280"/>
      <c r="B308" s="225"/>
      <c r="C308" s="306" t="s">
        <v>326</v>
      </c>
      <c r="D308" s="34">
        <v>238</v>
      </c>
      <c r="E308" s="226"/>
    </row>
    <row r="309" spans="1:5" ht="12.75">
      <c r="A309" s="280"/>
      <c r="B309" s="225"/>
      <c r="C309" s="306"/>
      <c r="D309" s="34"/>
      <c r="E309" s="226"/>
    </row>
    <row r="310" spans="1:5" ht="12.75">
      <c r="A310" s="281"/>
      <c r="B310" s="225"/>
      <c r="C310" s="306"/>
      <c r="D310" s="34"/>
      <c r="E310" s="226"/>
    </row>
    <row r="311" spans="1:5" ht="12.75">
      <c r="A311" s="277"/>
      <c r="B311" s="227"/>
      <c r="C311" s="308"/>
      <c r="D311" s="228"/>
      <c r="E311" s="229">
        <f>SUM('Special levies forecast 14-15'!D308:D310)</f>
        <v>238</v>
      </c>
    </row>
    <row r="312" spans="1:5" ht="12.75">
      <c r="A312" s="267">
        <v>41880</v>
      </c>
      <c r="B312" s="233" t="s">
        <v>169</v>
      </c>
      <c r="C312" s="296"/>
      <c r="D312" s="234"/>
      <c r="E312" s="235"/>
    </row>
    <row r="313" spans="1:5" ht="12.75">
      <c r="A313" s="269"/>
      <c r="B313" s="236"/>
      <c r="C313" s="297" t="s">
        <v>273</v>
      </c>
      <c r="D313" s="237">
        <v>35147</v>
      </c>
      <c r="E313" s="238"/>
    </row>
    <row r="314" spans="1:5" ht="12.75">
      <c r="A314" s="268"/>
      <c r="B314" s="236"/>
      <c r="C314" s="297"/>
      <c r="D314" s="237"/>
      <c r="E314" s="238"/>
    </row>
    <row r="315" spans="1:5" ht="12.75">
      <c r="A315" s="268"/>
      <c r="B315" s="236"/>
      <c r="C315" s="297"/>
      <c r="D315" s="237"/>
      <c r="E315" s="238"/>
    </row>
    <row r="316" spans="1:5" ht="12.75">
      <c r="A316" s="268"/>
      <c r="B316" s="236"/>
      <c r="C316" s="297"/>
      <c r="D316" s="237"/>
      <c r="E316" s="238"/>
    </row>
    <row r="317" spans="1:5" ht="12.75">
      <c r="A317" s="268"/>
      <c r="B317" s="236"/>
      <c r="C317" s="297"/>
      <c r="D317" s="237"/>
      <c r="E317" s="238"/>
    </row>
    <row r="318" spans="1:5" ht="12.75">
      <c r="A318" s="269"/>
      <c r="B318" s="239"/>
      <c r="C318" s="297"/>
      <c r="D318" s="237"/>
      <c r="E318" s="238"/>
    </row>
    <row r="319" spans="1:5" ht="12.75">
      <c r="A319" s="270"/>
      <c r="B319" s="240"/>
      <c r="C319" s="309"/>
      <c r="D319" s="241"/>
      <c r="E319" s="190">
        <f>SUM('Special levies forecast 14-15'!D313:D318)</f>
        <v>35147</v>
      </c>
    </row>
    <row r="320" spans="1:5" ht="12.75">
      <c r="A320" s="264">
        <v>41855</v>
      </c>
      <c r="B320" s="6" t="s">
        <v>227</v>
      </c>
      <c r="C320" s="293"/>
      <c r="D320" s="28"/>
      <c r="E320" s="29"/>
    </row>
    <row r="321" spans="1:5" ht="12.75">
      <c r="A321" s="263"/>
      <c r="B321" s="4"/>
      <c r="C321" s="292" t="s">
        <v>253</v>
      </c>
      <c r="D321" s="26">
        <v>259587</v>
      </c>
      <c r="E321" s="25"/>
    </row>
    <row r="322" spans="1:5" ht="12.75">
      <c r="A322" s="265"/>
      <c r="B322" s="4"/>
      <c r="C322" s="292" t="s">
        <v>254</v>
      </c>
      <c r="D322" s="26">
        <v>137814</v>
      </c>
      <c r="E322" s="25"/>
    </row>
    <row r="323" spans="1:5" ht="12.75">
      <c r="A323" s="266"/>
      <c r="B323" s="5"/>
      <c r="C323" s="294"/>
      <c r="D323" s="31"/>
      <c r="E323" s="27">
        <f>SUM(D321:D322)</f>
        <v>397401</v>
      </c>
    </row>
    <row r="324" spans="1:5" ht="12.75">
      <c r="A324" s="264">
        <v>41864</v>
      </c>
      <c r="B324" s="6" t="s">
        <v>87</v>
      </c>
      <c r="C324" s="293"/>
      <c r="D324" s="28"/>
      <c r="E324" s="29"/>
    </row>
    <row r="325" spans="1:5" ht="12.75">
      <c r="A325" s="265"/>
      <c r="B325" s="4"/>
      <c r="C325" s="292" t="s">
        <v>263</v>
      </c>
      <c r="D325" s="26">
        <v>521703</v>
      </c>
      <c r="E325" s="25"/>
    </row>
    <row r="326" spans="1:5" ht="12.75">
      <c r="A326" s="263"/>
      <c r="B326" s="4"/>
      <c r="C326" s="292"/>
      <c r="D326" s="26"/>
      <c r="E326" s="25"/>
    </row>
    <row r="327" spans="1:5" ht="12.75">
      <c r="A327" s="265"/>
      <c r="B327" s="4"/>
      <c r="C327" s="292"/>
      <c r="D327" s="26"/>
      <c r="E327" s="25"/>
    </row>
    <row r="328" spans="1:5" ht="12.75">
      <c r="A328" s="263"/>
      <c r="B328" s="4"/>
      <c r="C328" s="292"/>
      <c r="D328" s="26"/>
      <c r="E328" s="25"/>
    </row>
    <row r="329" spans="1:5" ht="12.75">
      <c r="A329" s="265"/>
      <c r="B329" s="4"/>
      <c r="C329" s="292"/>
      <c r="D329" s="26"/>
      <c r="E329" s="25"/>
    </row>
    <row r="330" spans="1:5" ht="12.75">
      <c r="A330" s="266"/>
      <c r="B330" s="5"/>
      <c r="C330" s="294"/>
      <c r="D330" s="31"/>
      <c r="E330" s="27">
        <f>SUM(D325:D329)</f>
        <v>521703</v>
      </c>
    </row>
    <row r="331" spans="1:6" ht="12.75">
      <c r="A331" s="263">
        <v>41878</v>
      </c>
      <c r="B331" s="4" t="s">
        <v>170</v>
      </c>
      <c r="C331" s="292"/>
      <c r="D331" s="26"/>
      <c r="E331" s="33"/>
      <c r="F331" s="45"/>
    </row>
    <row r="332" spans="1:6" ht="12.75">
      <c r="A332" s="263"/>
      <c r="B332" s="4"/>
      <c r="C332" s="292" t="s">
        <v>325</v>
      </c>
      <c r="D332" s="26">
        <v>13588</v>
      </c>
      <c r="E332" s="33"/>
      <c r="F332" s="45"/>
    </row>
    <row r="333" spans="1:5" ht="12.75">
      <c r="A333" s="265"/>
      <c r="B333" s="4"/>
      <c r="C333" s="292"/>
      <c r="D333" s="26"/>
      <c r="E333" s="33"/>
    </row>
    <row r="334" spans="1:5" ht="12.75">
      <c r="A334" s="265"/>
      <c r="B334" s="4"/>
      <c r="D334" s="26"/>
      <c r="E334" s="33">
        <f>SUM(D332:D333)</f>
        <v>13588</v>
      </c>
    </row>
    <row r="335" spans="1:5" ht="12.75">
      <c r="A335" s="267">
        <v>41880</v>
      </c>
      <c r="B335" s="233" t="s">
        <v>171</v>
      </c>
      <c r="C335" s="296"/>
      <c r="D335" s="234"/>
      <c r="E335" s="247"/>
    </row>
    <row r="336" spans="1:5" ht="12.75">
      <c r="A336" s="268"/>
      <c r="B336" s="236"/>
      <c r="C336" s="297" t="s">
        <v>302</v>
      </c>
      <c r="D336" s="237">
        <v>63767</v>
      </c>
      <c r="E336" s="206"/>
    </row>
    <row r="337" spans="1:5" ht="12.75">
      <c r="A337" s="268"/>
      <c r="B337" s="236"/>
      <c r="C337" s="297"/>
      <c r="D337" s="237"/>
      <c r="E337" s="206"/>
    </row>
    <row r="338" spans="1:5" ht="12.75">
      <c r="A338" s="270"/>
      <c r="B338" s="240"/>
      <c r="C338" s="298"/>
      <c r="D338" s="241"/>
      <c r="E338" s="189">
        <f>SUM('Special levies forecast 14-15'!D336:D337)</f>
        <v>63767</v>
      </c>
    </row>
    <row r="339" spans="1:5" ht="12.75">
      <c r="A339" s="267">
        <v>41901</v>
      </c>
      <c r="B339" s="233" t="s">
        <v>172</v>
      </c>
      <c r="C339" s="296"/>
      <c r="D339" s="234"/>
      <c r="E339" s="235"/>
    </row>
    <row r="340" spans="1:5" ht="12.75">
      <c r="A340" s="268"/>
      <c r="B340" s="236"/>
      <c r="C340" s="297" t="s">
        <v>356</v>
      </c>
      <c r="D340" s="256">
        <v>605277.99</v>
      </c>
      <c r="E340" s="238"/>
    </row>
    <row r="341" spans="1:5" ht="12.75">
      <c r="A341" s="268"/>
      <c r="B341" s="236"/>
      <c r="C341" s="297" t="s">
        <v>360</v>
      </c>
      <c r="D341" s="256">
        <v>19856.53</v>
      </c>
      <c r="E341" s="238"/>
    </row>
    <row r="342" spans="1:5" ht="12.75">
      <c r="A342" s="268"/>
      <c r="B342" s="236"/>
      <c r="C342" s="297" t="s">
        <v>359</v>
      </c>
      <c r="D342" s="256">
        <v>54209.04</v>
      </c>
      <c r="E342" s="238"/>
    </row>
    <row r="343" spans="1:5" ht="12.75">
      <c r="A343" s="268"/>
      <c r="B343" s="236"/>
      <c r="C343" s="297" t="s">
        <v>361</v>
      </c>
      <c r="D343" s="256">
        <v>2762.65</v>
      </c>
      <c r="E343" s="238"/>
    </row>
    <row r="344" spans="1:5" ht="12.75">
      <c r="A344" s="268"/>
      <c r="B344" s="236"/>
      <c r="C344" s="297" t="s">
        <v>357</v>
      </c>
      <c r="D344" s="256">
        <v>4673.86</v>
      </c>
      <c r="E344" s="238"/>
    </row>
    <row r="345" spans="1:5" ht="12.75">
      <c r="A345" s="268"/>
      <c r="B345" s="236"/>
      <c r="C345" s="297"/>
      <c r="D345" s="237"/>
      <c r="E345" s="238"/>
    </row>
    <row r="346" spans="1:5" ht="12.75">
      <c r="A346" s="270"/>
      <c r="B346" s="240"/>
      <c r="C346" s="298"/>
      <c r="D346" s="241"/>
      <c r="E346" s="189">
        <f>SUM(D340:D344)</f>
        <v>686780.0700000001</v>
      </c>
    </row>
    <row r="347" spans="1:5" ht="12.75">
      <c r="A347" s="267">
        <v>41887</v>
      </c>
      <c r="B347" s="233" t="s">
        <v>228</v>
      </c>
      <c r="C347" s="296"/>
      <c r="D347" s="234"/>
      <c r="E347" s="235"/>
    </row>
    <row r="348" spans="1:5" ht="12.75">
      <c r="A348" s="268"/>
      <c r="B348" s="236"/>
      <c r="C348" s="297" t="s">
        <v>288</v>
      </c>
      <c r="D348" s="237">
        <v>38435</v>
      </c>
      <c r="E348" s="238"/>
    </row>
    <row r="349" spans="1:5" ht="12.75">
      <c r="A349" s="268"/>
      <c r="B349" s="236"/>
      <c r="C349" s="297" t="s">
        <v>370</v>
      </c>
      <c r="D349" s="237">
        <v>9779</v>
      </c>
      <c r="E349" s="238"/>
    </row>
    <row r="350" spans="1:5" ht="12.75">
      <c r="A350" s="268"/>
      <c r="B350" s="236"/>
      <c r="C350" s="297" t="s">
        <v>290</v>
      </c>
      <c r="D350" s="237">
        <v>3584</v>
      </c>
      <c r="E350" s="238"/>
    </row>
    <row r="351" spans="1:5" ht="12.75">
      <c r="A351" s="268"/>
      <c r="B351" s="236"/>
      <c r="C351" s="297" t="s">
        <v>371</v>
      </c>
      <c r="D351" s="237">
        <v>193186</v>
      </c>
      <c r="E351" s="238"/>
    </row>
    <row r="352" spans="1:5" ht="12.75">
      <c r="A352" s="269"/>
      <c r="B352" s="236"/>
      <c r="C352" s="297"/>
      <c r="D352" s="237"/>
      <c r="E352" s="238"/>
    </row>
    <row r="353" spans="1:5" ht="12.75">
      <c r="A353" s="270"/>
      <c r="B353" s="240"/>
      <c r="C353" s="298"/>
      <c r="D353" s="241"/>
      <c r="E353" s="189">
        <f>SUM('Special levies forecast 14-15'!D348:D352)</f>
        <v>244984</v>
      </c>
    </row>
    <row r="354" spans="1:5" ht="12.75">
      <c r="A354" s="282"/>
      <c r="B354" s="233" t="s">
        <v>229</v>
      </c>
      <c r="C354" s="296"/>
      <c r="D354" s="234"/>
      <c r="E354" s="235"/>
    </row>
    <row r="355" spans="1:5" ht="12.75">
      <c r="A355" s="268"/>
      <c r="B355" s="236"/>
      <c r="C355" s="297" t="s">
        <v>338</v>
      </c>
      <c r="D355" s="237">
        <v>40707</v>
      </c>
      <c r="E355" s="238"/>
    </row>
    <row r="356" spans="1:5" ht="12.75">
      <c r="A356" s="270"/>
      <c r="B356" s="240"/>
      <c r="C356" s="298"/>
      <c r="D356" s="241"/>
      <c r="E356" s="190">
        <f>SUM('Special levies forecast 14-15'!D355)</f>
        <v>40707</v>
      </c>
    </row>
    <row r="357" spans="1:5" ht="12.75">
      <c r="A357" s="264">
        <v>41865</v>
      </c>
      <c r="B357" s="6" t="s">
        <v>173</v>
      </c>
      <c r="C357" s="293"/>
      <c r="D357" s="28"/>
      <c r="E357" s="29"/>
    </row>
    <row r="358" spans="1:5" ht="12.75">
      <c r="A358" s="263"/>
      <c r="B358" s="4"/>
      <c r="C358" s="292" t="s">
        <v>247</v>
      </c>
      <c r="D358" s="26">
        <v>23572.23</v>
      </c>
      <c r="E358" s="25"/>
    </row>
    <row r="359" spans="1:5" ht="12.75">
      <c r="A359" s="266"/>
      <c r="B359" s="5"/>
      <c r="C359" s="294"/>
      <c r="D359" s="19"/>
      <c r="E359" s="30">
        <f>SUM('Special levies forecast 14-15'!D358)</f>
        <v>23572.23</v>
      </c>
    </row>
    <row r="360" spans="1:5" ht="12.75">
      <c r="A360" s="264">
        <v>41878</v>
      </c>
      <c r="B360" s="6" t="s">
        <v>329</v>
      </c>
      <c r="C360" s="293"/>
      <c r="D360" s="28"/>
      <c r="E360" s="29"/>
    </row>
    <row r="361" spans="1:6" ht="12.75">
      <c r="A361" s="263"/>
      <c r="B361" s="4"/>
      <c r="C361" s="292" t="s">
        <v>247</v>
      </c>
      <c r="D361" s="26">
        <v>4377</v>
      </c>
      <c r="E361" s="25"/>
      <c r="F361" s="126"/>
    </row>
    <row r="362" spans="1:5" ht="12.75">
      <c r="A362" s="263"/>
      <c r="B362" s="4"/>
      <c r="C362" s="292"/>
      <c r="D362" s="26"/>
      <c r="E362" s="25"/>
    </row>
    <row r="363" spans="1:5" ht="12.75">
      <c r="A363" s="265"/>
      <c r="B363" s="4"/>
      <c r="C363" s="292"/>
      <c r="D363" s="26"/>
      <c r="E363" s="25"/>
    </row>
    <row r="364" spans="1:5" ht="12.75">
      <c r="A364" s="265"/>
      <c r="B364" s="4"/>
      <c r="C364" s="292"/>
      <c r="D364" s="26"/>
      <c r="E364" s="25"/>
    </row>
    <row r="365" spans="1:5" ht="12.75">
      <c r="A365" s="266"/>
      <c r="B365" s="5"/>
      <c r="D365" s="19"/>
      <c r="E365" s="27">
        <f>SUM(D361:D364)</f>
        <v>4377</v>
      </c>
    </row>
    <row r="366" spans="1:5" ht="22.5">
      <c r="A366" s="264">
        <v>41878</v>
      </c>
      <c r="B366" s="8" t="s">
        <v>330</v>
      </c>
      <c r="C366" s="293"/>
      <c r="D366" s="28"/>
      <c r="E366" s="29"/>
    </row>
    <row r="367" spans="1:5" ht="12.75">
      <c r="A367" s="263"/>
      <c r="B367" s="4"/>
      <c r="C367" s="292" t="s">
        <v>247</v>
      </c>
      <c r="D367" s="26">
        <v>10868</v>
      </c>
      <c r="E367" s="25"/>
    </row>
    <row r="368" spans="1:5" ht="12.75">
      <c r="A368" s="266"/>
      <c r="B368" s="5"/>
      <c r="C368" s="294"/>
      <c r="D368" s="19"/>
      <c r="E368" s="27">
        <f>SUM('Special levies forecast 14-15'!D367)</f>
        <v>10868</v>
      </c>
    </row>
    <row r="369" spans="1:5" ht="12.75">
      <c r="A369" s="264">
        <v>41878</v>
      </c>
      <c r="B369" s="6" t="s">
        <v>230</v>
      </c>
      <c r="C369" s="293"/>
      <c r="D369" s="28"/>
      <c r="E369" s="29"/>
    </row>
    <row r="370" spans="1:5" ht="12.75">
      <c r="A370" s="263"/>
      <c r="B370" s="4"/>
      <c r="C370" s="292" t="s">
        <v>247</v>
      </c>
      <c r="D370" s="26">
        <v>18741</v>
      </c>
      <c r="E370" s="25"/>
    </row>
    <row r="371" spans="1:5" ht="12.75">
      <c r="A371" s="266"/>
      <c r="B371" s="5"/>
      <c r="C371" s="294"/>
      <c r="D371" s="19"/>
      <c r="E371" s="27">
        <f>SUM('Special levies forecast 14-15'!D370)</f>
        <v>18741</v>
      </c>
    </row>
    <row r="372" spans="1:5" ht="12.75">
      <c r="A372" s="278"/>
      <c r="B372" s="6" t="s">
        <v>176</v>
      </c>
      <c r="C372" s="293"/>
      <c r="D372" s="28"/>
      <c r="E372" s="29"/>
    </row>
    <row r="373" spans="1:5" ht="12.75">
      <c r="A373" s="263"/>
      <c r="B373" s="4"/>
      <c r="C373" s="292" t="s">
        <v>323</v>
      </c>
      <c r="D373" s="26">
        <v>8660</v>
      </c>
      <c r="E373" s="25"/>
    </row>
    <row r="374" spans="1:5" ht="12.75">
      <c r="A374" s="265"/>
      <c r="B374" s="4"/>
      <c r="C374" s="292"/>
      <c r="D374" s="26"/>
      <c r="E374" s="25"/>
    </row>
    <row r="375" spans="1:5" ht="12.75">
      <c r="A375" s="266"/>
      <c r="B375" s="5"/>
      <c r="C375" s="294"/>
      <c r="D375" s="19"/>
      <c r="E375" s="30">
        <f>SUM('Special levies forecast 14-15'!D373:D374)</f>
        <v>8660</v>
      </c>
    </row>
    <row r="376" spans="1:5" ht="12.75">
      <c r="A376" s="264">
        <v>41879</v>
      </c>
      <c r="B376" s="6" t="s">
        <v>231</v>
      </c>
      <c r="C376" s="293"/>
      <c r="D376" s="28"/>
      <c r="E376" s="29"/>
    </row>
    <row r="377" spans="1:6" ht="12.75">
      <c r="A377" s="263"/>
      <c r="B377" s="4"/>
      <c r="C377" s="292" t="s">
        <v>263</v>
      </c>
      <c r="D377" s="26">
        <v>49525</v>
      </c>
      <c r="E377" s="25"/>
      <c r="F377" s="125"/>
    </row>
    <row r="378" spans="1:5" ht="12.75">
      <c r="A378" s="263"/>
      <c r="B378" s="40"/>
      <c r="C378" s="292"/>
      <c r="D378" s="26"/>
      <c r="E378" s="25"/>
    </row>
    <row r="379" spans="1:5" ht="12.75">
      <c r="A379" s="263"/>
      <c r="B379" s="4"/>
      <c r="C379" s="292"/>
      <c r="D379" s="26"/>
      <c r="E379" s="25"/>
    </row>
    <row r="380" spans="1:5" ht="12.75">
      <c r="A380" s="265"/>
      <c r="B380" s="4"/>
      <c r="C380" s="292"/>
      <c r="D380" s="26"/>
      <c r="E380" s="25"/>
    </row>
    <row r="381" spans="1:5" ht="12.75">
      <c r="A381" s="265"/>
      <c r="B381" s="4"/>
      <c r="C381" s="292"/>
      <c r="D381" s="26"/>
      <c r="E381" s="25"/>
    </row>
    <row r="382" spans="1:5" ht="12.75">
      <c r="A382" s="266"/>
      <c r="B382" s="5"/>
      <c r="C382" s="310"/>
      <c r="D382" s="19"/>
      <c r="E382" s="27">
        <f>SUM(D377:D381)</f>
        <v>49525</v>
      </c>
    </row>
    <row r="383" spans="1:5" ht="12.75">
      <c r="A383" s="268">
        <v>41897</v>
      </c>
      <c r="B383" s="236" t="s">
        <v>232</v>
      </c>
      <c r="C383" s="297"/>
      <c r="D383" s="251"/>
      <c r="E383" s="238"/>
    </row>
    <row r="384" spans="1:5" ht="12.75">
      <c r="A384" s="268"/>
      <c r="B384" s="236"/>
      <c r="C384" s="297" t="s">
        <v>321</v>
      </c>
      <c r="D384" s="237">
        <v>514</v>
      </c>
      <c r="E384" s="238"/>
    </row>
    <row r="385" spans="1:5" ht="12.75">
      <c r="A385" s="269"/>
      <c r="B385" s="236"/>
      <c r="C385" s="297"/>
      <c r="D385" s="237"/>
      <c r="E385" s="238"/>
    </row>
    <row r="386" spans="1:5" ht="12.75">
      <c r="A386" s="270"/>
      <c r="B386" s="240"/>
      <c r="C386" s="298"/>
      <c r="D386" s="241"/>
      <c r="E386" s="190">
        <f>SUM('Special levies forecast 14-15'!D384:D385)</f>
        <v>514</v>
      </c>
    </row>
    <row r="387" spans="1:5" ht="12.75">
      <c r="A387" s="264">
        <v>41851</v>
      </c>
      <c r="B387" s="6" t="s">
        <v>233</v>
      </c>
      <c r="C387" s="293"/>
      <c r="D387" s="28"/>
      <c r="E387" s="29"/>
    </row>
    <row r="388" spans="1:5" ht="12.75">
      <c r="A388" s="263"/>
      <c r="B388" s="4"/>
      <c r="C388" s="292" t="s">
        <v>263</v>
      </c>
      <c r="D388" s="26">
        <v>15757</v>
      </c>
      <c r="E388" s="25"/>
    </row>
    <row r="389" spans="1:5" ht="12.75">
      <c r="A389" s="266"/>
      <c r="B389" s="5"/>
      <c r="C389" s="294"/>
      <c r="D389" s="19"/>
      <c r="E389" s="27">
        <f>SUM('Special levies forecast 14-15'!D388)</f>
        <v>15757</v>
      </c>
    </row>
    <row r="390" spans="1:5" ht="12.75">
      <c r="A390" s="267">
        <v>41887</v>
      </c>
      <c r="B390" s="233" t="s">
        <v>30</v>
      </c>
      <c r="C390" s="296"/>
      <c r="D390" s="234"/>
      <c r="E390" s="235"/>
    </row>
    <row r="391" spans="1:5" ht="12.75">
      <c r="A391" s="268"/>
      <c r="B391" s="236"/>
      <c r="C391" s="297" t="s">
        <v>364</v>
      </c>
      <c r="D391" s="237">
        <v>28533</v>
      </c>
      <c r="E391" s="238"/>
    </row>
    <row r="392" spans="1:5" ht="12.75">
      <c r="A392" s="269"/>
      <c r="B392" s="236"/>
      <c r="C392" s="297" t="s">
        <v>392</v>
      </c>
      <c r="D392" s="237">
        <v>13253</v>
      </c>
      <c r="E392" s="238"/>
    </row>
    <row r="393" spans="1:5" ht="12.75">
      <c r="A393" s="270"/>
      <c r="B393" s="240"/>
      <c r="C393" s="298"/>
      <c r="D393" s="241"/>
      <c r="E393" s="189">
        <f>SUM('Special levies forecast 14-15'!D391:D392)</f>
        <v>41786</v>
      </c>
    </row>
    <row r="394" spans="1:5" ht="12.75">
      <c r="A394" s="267">
        <v>41887</v>
      </c>
      <c r="B394" s="233" t="s">
        <v>234</v>
      </c>
      <c r="C394" s="296"/>
      <c r="D394" s="234"/>
      <c r="E394" s="235"/>
    </row>
    <row r="395" spans="1:5" ht="12.75">
      <c r="A395" s="268"/>
      <c r="B395" s="236"/>
      <c r="C395" s="297" t="s">
        <v>374</v>
      </c>
      <c r="D395" s="237">
        <v>65498</v>
      </c>
      <c r="E395" s="238"/>
    </row>
    <row r="396" spans="1:5" ht="12.75">
      <c r="A396" s="268"/>
      <c r="B396" s="236"/>
      <c r="C396" s="297" t="s">
        <v>364</v>
      </c>
      <c r="D396" s="237">
        <v>719</v>
      </c>
      <c r="E396" s="238"/>
    </row>
    <row r="397" spans="1:5" ht="12.75">
      <c r="A397" s="268"/>
      <c r="B397" s="236"/>
      <c r="C397" s="297" t="s">
        <v>375</v>
      </c>
      <c r="D397" s="237">
        <v>298</v>
      </c>
      <c r="E397" s="238"/>
    </row>
    <row r="398" spans="1:5" ht="12.75">
      <c r="A398" s="270"/>
      <c r="B398" s="240"/>
      <c r="C398" s="298"/>
      <c r="D398" s="241"/>
      <c r="E398" s="189">
        <f>SUM(D395:D397)</f>
        <v>66515</v>
      </c>
    </row>
    <row r="399" spans="1:5" ht="12.75">
      <c r="A399" s="264">
        <v>41877</v>
      </c>
      <c r="B399" s="6" t="s">
        <v>235</v>
      </c>
      <c r="C399" s="293" t="s">
        <v>317</v>
      </c>
      <c r="D399" s="28">
        <v>103142</v>
      </c>
      <c r="E399" s="29"/>
    </row>
    <row r="400" spans="1:5" ht="12.75">
      <c r="A400" s="263"/>
      <c r="B400" s="4"/>
      <c r="C400" s="292"/>
      <c r="D400" s="26"/>
      <c r="E400" s="25"/>
    </row>
    <row r="401" spans="1:5" ht="12.75">
      <c r="A401" s="266"/>
      <c r="B401" s="5"/>
      <c r="C401" s="294"/>
      <c r="D401" s="19"/>
      <c r="E401" s="30">
        <f>SUM(D399)</f>
        <v>103142</v>
      </c>
    </row>
    <row r="402" spans="1:5" ht="22.5">
      <c r="A402" s="267">
        <v>41887</v>
      </c>
      <c r="B402" s="242" t="s">
        <v>32</v>
      </c>
      <c r="C402" s="296"/>
      <c r="D402" s="234"/>
      <c r="E402" s="235"/>
    </row>
    <row r="403" spans="1:5" ht="12.75">
      <c r="A403" s="268"/>
      <c r="B403" s="236"/>
      <c r="C403" s="297" t="s">
        <v>284</v>
      </c>
      <c r="D403" s="237">
        <v>11640</v>
      </c>
      <c r="E403" s="238"/>
    </row>
    <row r="404" spans="1:5" ht="12.75">
      <c r="A404" s="268"/>
      <c r="B404" s="236"/>
      <c r="C404" s="297" t="s">
        <v>368</v>
      </c>
      <c r="D404" s="237">
        <v>8834</v>
      </c>
      <c r="E404" s="238"/>
    </row>
    <row r="405" spans="1:5" ht="12.75">
      <c r="A405" s="268"/>
      <c r="B405" s="236"/>
      <c r="C405" s="297" t="s">
        <v>369</v>
      </c>
      <c r="D405" s="237">
        <v>123530</v>
      </c>
      <c r="E405" s="238"/>
    </row>
    <row r="406" spans="1:5" ht="12.75">
      <c r="A406" s="268"/>
      <c r="B406" s="236"/>
      <c r="C406" s="297"/>
      <c r="D406" s="237"/>
      <c r="E406" s="238"/>
    </row>
    <row r="407" spans="1:5" ht="12.75">
      <c r="A407" s="270"/>
      <c r="B407" s="240"/>
      <c r="C407" s="298"/>
      <c r="D407" s="241"/>
      <c r="E407" s="189">
        <f>SUM(D403:D405)</f>
        <v>144004</v>
      </c>
    </row>
    <row r="408" spans="1:5" ht="12.75">
      <c r="A408" s="278"/>
      <c r="B408" s="6" t="s">
        <v>236</v>
      </c>
      <c r="C408" s="293"/>
      <c r="D408" s="28"/>
      <c r="E408" s="29"/>
    </row>
    <row r="409" spans="1:5" ht="12.75">
      <c r="A409" s="265"/>
      <c r="B409" s="4"/>
      <c r="C409" s="292" t="s">
        <v>282</v>
      </c>
      <c r="D409" s="257">
        <v>226178</v>
      </c>
      <c r="E409" s="25"/>
    </row>
    <row r="410" spans="1:5" ht="12.75">
      <c r="A410" s="265"/>
      <c r="B410" s="4"/>
      <c r="C410" s="292" t="s">
        <v>278</v>
      </c>
      <c r="D410" s="257">
        <v>109985</v>
      </c>
      <c r="E410" s="25"/>
    </row>
    <row r="411" spans="1:5" ht="12.75">
      <c r="A411" s="265"/>
      <c r="B411" s="4"/>
      <c r="C411" s="292" t="s">
        <v>378</v>
      </c>
      <c r="D411" s="257">
        <v>66039</v>
      </c>
      <c r="E411" s="25"/>
    </row>
    <row r="412" spans="1:5" ht="12.75">
      <c r="A412" s="265"/>
      <c r="B412" s="4"/>
      <c r="C412" s="292" t="s">
        <v>291</v>
      </c>
      <c r="D412" s="257">
        <v>481</v>
      </c>
      <c r="E412" s="25"/>
    </row>
    <row r="413" spans="1:5" ht="12.75">
      <c r="A413" s="263"/>
      <c r="B413" s="4"/>
      <c r="C413" s="292" t="s">
        <v>379</v>
      </c>
      <c r="D413" s="26">
        <v>78650</v>
      </c>
      <c r="E413" s="25"/>
    </row>
    <row r="414" spans="1:5" ht="12.75">
      <c r="A414" s="266"/>
      <c r="B414" s="5"/>
      <c r="C414" s="294"/>
      <c r="D414" s="19"/>
      <c r="E414" s="261">
        <f>SUM(D409:D413)</f>
        <v>481333</v>
      </c>
    </row>
    <row r="415" spans="1:5" ht="12.75">
      <c r="A415" s="267">
        <v>41855</v>
      </c>
      <c r="B415" s="233" t="s">
        <v>237</v>
      </c>
      <c r="C415" s="296"/>
      <c r="D415" s="234"/>
      <c r="E415" s="235"/>
    </row>
    <row r="416" spans="1:5" ht="12.75">
      <c r="A416" s="269"/>
      <c r="B416" s="236"/>
      <c r="C416" s="297" t="s">
        <v>282</v>
      </c>
      <c r="D416" s="248">
        <v>10095</v>
      </c>
      <c r="E416" s="238"/>
    </row>
    <row r="417" spans="1:5" ht="12.75">
      <c r="A417" s="269"/>
      <c r="B417" s="236"/>
      <c r="C417" s="297" t="s">
        <v>290</v>
      </c>
      <c r="D417" s="248">
        <v>115277</v>
      </c>
      <c r="E417" s="238"/>
    </row>
    <row r="418" spans="1:5" ht="12.75">
      <c r="A418" s="268"/>
      <c r="B418" s="236"/>
      <c r="C418" s="297" t="s">
        <v>291</v>
      </c>
      <c r="D418" s="237">
        <v>422542</v>
      </c>
      <c r="E418" s="238"/>
    </row>
    <row r="419" spans="1:5" ht="12.75">
      <c r="A419" s="270"/>
      <c r="B419" s="240"/>
      <c r="C419" s="298"/>
      <c r="D419" s="241"/>
      <c r="E419" s="190">
        <f>SUM(D416:D418)</f>
        <v>547914</v>
      </c>
    </row>
    <row r="420" spans="1:5" ht="12.75">
      <c r="A420" s="264">
        <v>41878</v>
      </c>
      <c r="B420" s="6" t="s">
        <v>177</v>
      </c>
      <c r="C420" s="293"/>
      <c r="D420" s="28"/>
      <c r="E420" s="29"/>
    </row>
    <row r="421" spans="1:5" ht="12.75">
      <c r="A421" s="263"/>
      <c r="B421" s="4"/>
      <c r="C421" s="292" t="s">
        <v>247</v>
      </c>
      <c r="D421" s="26">
        <v>4346</v>
      </c>
      <c r="E421" s="25"/>
    </row>
    <row r="422" spans="1:5" ht="12.75">
      <c r="A422" s="266"/>
      <c r="B422" s="5"/>
      <c r="C422" s="294"/>
      <c r="D422" s="19"/>
      <c r="E422" s="27">
        <f>SUM('Special levies forecast 14-15'!D421)</f>
        <v>4346</v>
      </c>
    </row>
    <row r="423" spans="1:5" ht="12.75">
      <c r="A423" s="264">
        <v>41851</v>
      </c>
      <c r="B423" s="6" t="s">
        <v>86</v>
      </c>
      <c r="C423" s="293"/>
      <c r="D423" s="28"/>
      <c r="E423" s="29"/>
    </row>
    <row r="424" spans="1:5" ht="12.75">
      <c r="A424" s="265"/>
      <c r="B424" s="4"/>
      <c r="C424" s="292" t="s">
        <v>260</v>
      </c>
      <c r="D424" s="187">
        <v>243114</v>
      </c>
      <c r="E424" s="25"/>
    </row>
    <row r="425" spans="1:5" ht="12.75">
      <c r="A425" s="263"/>
      <c r="B425" s="4"/>
      <c r="C425" s="292" t="s">
        <v>261</v>
      </c>
      <c r="D425" s="26">
        <v>56466</v>
      </c>
      <c r="E425" s="25"/>
    </row>
    <row r="426" spans="1:5" ht="12.75">
      <c r="A426" s="266"/>
      <c r="B426" s="5"/>
      <c r="C426" s="294"/>
      <c r="D426" s="19"/>
      <c r="E426" s="190">
        <f>SUM(D424:D425)</f>
        <v>299580</v>
      </c>
    </row>
    <row r="427" spans="1:5" ht="12.75">
      <c r="A427" s="264">
        <v>41879</v>
      </c>
      <c r="B427" s="6" t="s">
        <v>238</v>
      </c>
      <c r="C427" s="293"/>
      <c r="D427" s="28"/>
      <c r="E427" s="29"/>
    </row>
    <row r="428" spans="1:5" ht="12.75">
      <c r="A428" s="263"/>
      <c r="B428" s="4"/>
      <c r="C428" s="292" t="s">
        <v>253</v>
      </c>
      <c r="D428" s="26">
        <v>954476</v>
      </c>
      <c r="E428" s="25"/>
    </row>
    <row r="429" spans="1:5" ht="12.75">
      <c r="A429" s="266"/>
      <c r="B429" s="5"/>
      <c r="C429" s="294"/>
      <c r="D429" s="19"/>
      <c r="E429" s="27">
        <f>SUM('Special levies forecast 14-15'!D428)</f>
        <v>954476</v>
      </c>
    </row>
    <row r="430" spans="1:5" ht="12.75">
      <c r="A430" s="264">
        <v>41879</v>
      </c>
      <c r="B430" s="6" t="s">
        <v>178</v>
      </c>
      <c r="C430" s="293"/>
      <c r="D430" s="28"/>
      <c r="E430" s="29"/>
    </row>
    <row r="431" spans="1:5" ht="12.75">
      <c r="A431" s="265"/>
      <c r="B431" s="4"/>
      <c r="C431" s="292" t="s">
        <v>255</v>
      </c>
      <c r="D431" s="18">
        <v>831</v>
      </c>
      <c r="E431" s="25"/>
    </row>
    <row r="432" spans="1:5" ht="12.75">
      <c r="A432" s="263"/>
      <c r="B432" s="4"/>
      <c r="C432" s="292" t="s">
        <v>293</v>
      </c>
      <c r="D432" s="26">
        <v>1178345</v>
      </c>
      <c r="E432" s="25"/>
    </row>
    <row r="433" spans="1:5" ht="12.75">
      <c r="A433" s="266"/>
      <c r="B433" s="5"/>
      <c r="C433" s="294"/>
      <c r="D433" s="19"/>
      <c r="E433" s="33">
        <f>SUM(D431:D432)</f>
        <v>1179176</v>
      </c>
    </row>
    <row r="434" spans="1:5" ht="12.75">
      <c r="A434" s="269"/>
      <c r="B434" s="236" t="s">
        <v>239</v>
      </c>
      <c r="C434" s="297"/>
      <c r="D434" s="251"/>
      <c r="E434" s="252"/>
    </row>
    <row r="435" spans="1:5" ht="12.75">
      <c r="A435" s="268">
        <v>41887</v>
      </c>
      <c r="B435" s="236"/>
      <c r="C435" s="297" t="s">
        <v>375</v>
      </c>
      <c r="D435" s="237">
        <v>46584</v>
      </c>
      <c r="E435" s="253"/>
    </row>
    <row r="436" spans="1:6" ht="12.75">
      <c r="A436" s="268"/>
      <c r="B436" s="236"/>
      <c r="C436" s="297" t="s">
        <v>374</v>
      </c>
      <c r="D436" s="237">
        <v>80148</v>
      </c>
      <c r="E436" s="253"/>
      <c r="F436" s="71"/>
    </row>
    <row r="437" spans="1:5" ht="12.75">
      <c r="A437" s="269"/>
      <c r="B437" s="254"/>
      <c r="C437" s="297"/>
      <c r="D437" s="237"/>
      <c r="E437" s="253"/>
    </row>
    <row r="438" spans="1:5" ht="12.75">
      <c r="A438" s="269"/>
      <c r="B438" s="254"/>
      <c r="C438" s="297"/>
      <c r="D438" s="237"/>
      <c r="E438" s="253"/>
    </row>
    <row r="439" spans="1:5" ht="12.75">
      <c r="A439" s="269"/>
      <c r="B439" s="254"/>
      <c r="C439" s="297"/>
      <c r="D439" s="237"/>
      <c r="E439" s="253"/>
    </row>
    <row r="440" spans="1:5" ht="12.75">
      <c r="A440" s="269"/>
      <c r="B440" s="254"/>
      <c r="C440" s="297"/>
      <c r="D440" s="237"/>
      <c r="E440" s="253"/>
    </row>
    <row r="441" spans="1:5" ht="12.75">
      <c r="A441" s="269"/>
      <c r="B441" s="236"/>
      <c r="C441" s="297"/>
      <c r="D441" s="251"/>
      <c r="E441" s="189">
        <f>SUM(D435:D440)</f>
        <v>126732</v>
      </c>
    </row>
    <row r="442" spans="1:5" ht="12.75">
      <c r="A442" s="264">
        <v>41845</v>
      </c>
      <c r="B442" s="6" t="s">
        <v>179</v>
      </c>
      <c r="C442" s="293"/>
      <c r="D442" s="28"/>
      <c r="E442" s="29"/>
    </row>
    <row r="443" spans="1:6" ht="22.5">
      <c r="A443" s="263"/>
      <c r="B443" s="4"/>
      <c r="C443" s="292" t="s">
        <v>386</v>
      </c>
      <c r="D443" s="26">
        <v>191548</v>
      </c>
      <c r="E443" s="191"/>
      <c r="F443" s="71"/>
    </row>
    <row r="444" spans="1:5" ht="12.75">
      <c r="A444" s="266"/>
      <c r="B444" s="5"/>
      <c r="C444" s="294"/>
      <c r="D444" s="19"/>
      <c r="E444" s="27">
        <f>SUM('Special levies forecast 14-15'!D443)</f>
        <v>191548</v>
      </c>
    </row>
    <row r="445" spans="1:5" ht="12.75">
      <c r="A445" s="267">
        <v>41880</v>
      </c>
      <c r="B445" s="233" t="s">
        <v>241</v>
      </c>
      <c r="C445" s="296"/>
      <c r="D445" s="234"/>
      <c r="E445" s="235"/>
    </row>
    <row r="446" spans="1:5" ht="12.75">
      <c r="A446" s="269"/>
      <c r="B446" s="236"/>
      <c r="C446" s="297" t="s">
        <v>263</v>
      </c>
      <c r="D446" s="237">
        <v>51229.28</v>
      </c>
      <c r="E446" s="238"/>
    </row>
    <row r="447" spans="1:5" ht="12.75">
      <c r="A447" s="268"/>
      <c r="B447" s="236"/>
      <c r="C447" s="297"/>
      <c r="D447" s="237"/>
      <c r="E447" s="238"/>
    </row>
    <row r="448" spans="1:6" ht="12.75">
      <c r="A448" s="268"/>
      <c r="B448" s="239"/>
      <c r="C448" s="297"/>
      <c r="D448" s="237"/>
      <c r="E448" s="238"/>
      <c r="F448" s="133" t="s">
        <v>243</v>
      </c>
    </row>
    <row r="449" spans="1:5" ht="12.75">
      <c r="A449" s="270"/>
      <c r="B449" s="240"/>
      <c r="C449" s="298"/>
      <c r="D449" s="241"/>
      <c r="E449" s="189">
        <f>SUM(D446)</f>
        <v>51229.28</v>
      </c>
    </row>
    <row r="450" spans="1:5" ht="12.75">
      <c r="A450" s="264">
        <v>41851</v>
      </c>
      <c r="B450" s="6" t="s">
        <v>242</v>
      </c>
      <c r="C450" s="293"/>
      <c r="D450" s="28"/>
      <c r="E450" s="29"/>
    </row>
    <row r="451" spans="1:5" ht="12.75">
      <c r="A451" s="265"/>
      <c r="B451" s="4"/>
      <c r="C451" s="292" t="s">
        <v>268</v>
      </c>
      <c r="D451" s="188">
        <v>95820</v>
      </c>
      <c r="E451" s="25"/>
    </row>
    <row r="452" spans="1:6" ht="12.75">
      <c r="A452" s="263"/>
      <c r="B452" s="3"/>
      <c r="C452" s="188" t="s">
        <v>269</v>
      </c>
      <c r="D452" s="188">
        <v>3437</v>
      </c>
      <c r="E452" s="25"/>
      <c r="F452" s="134"/>
    </row>
    <row r="453" spans="1:5" ht="12.75">
      <c r="A453" s="266"/>
      <c r="B453" s="5"/>
      <c r="C453" s="294"/>
      <c r="D453" s="19"/>
      <c r="E453" s="189">
        <f>SUM(D451:D452)</f>
        <v>99257</v>
      </c>
    </row>
    <row r="454" spans="1:5" ht="12.75">
      <c r="A454" s="279">
        <v>41845</v>
      </c>
      <c r="B454" s="222" t="s">
        <v>180</v>
      </c>
      <c r="C454" s="307"/>
      <c r="D454" s="223"/>
      <c r="E454" s="224"/>
    </row>
    <row r="455" spans="1:5" ht="12.75">
      <c r="A455" s="280"/>
      <c r="B455" s="225"/>
      <c r="C455" s="306" t="s">
        <v>388</v>
      </c>
      <c r="D455" s="34">
        <v>44590</v>
      </c>
      <c r="E455" s="226"/>
    </row>
    <row r="456" spans="1:5" ht="12.75">
      <c r="A456" s="281"/>
      <c r="B456" s="225"/>
      <c r="C456" s="306"/>
      <c r="D456" s="34"/>
      <c r="E456" s="226"/>
    </row>
    <row r="457" spans="1:5" ht="12.75">
      <c r="A457" s="277"/>
      <c r="B457" s="227"/>
      <c r="C457" s="311"/>
      <c r="D457" s="228"/>
      <c r="E457" s="229">
        <f>SUM('Special levies forecast 14-15'!D455:D456)</f>
        <v>44590</v>
      </c>
    </row>
    <row r="458" spans="1:5" ht="12.75">
      <c r="A458" s="267">
        <v>41855</v>
      </c>
      <c r="B458" s="233" t="s">
        <v>240</v>
      </c>
      <c r="C458" s="296"/>
      <c r="D458" s="234"/>
      <c r="E458" s="235"/>
    </row>
    <row r="459" spans="1:5" ht="12.75">
      <c r="A459" s="268"/>
      <c r="B459" s="236"/>
      <c r="C459" s="297"/>
      <c r="D459" s="237">
        <v>0</v>
      </c>
      <c r="E459" s="238"/>
    </row>
    <row r="460" spans="1:5" ht="12.75">
      <c r="A460" s="283"/>
      <c r="B460" s="240"/>
      <c r="C460" s="298"/>
      <c r="D460" s="241"/>
      <c r="E460" s="190">
        <f>SUM('Special levies forecast 14-15'!D459)</f>
        <v>0</v>
      </c>
    </row>
    <row r="461" spans="1:5" ht="12.75">
      <c r="A461" s="279">
        <v>41845</v>
      </c>
      <c r="B461" s="222" t="s">
        <v>181</v>
      </c>
      <c r="C461" s="311"/>
      <c r="D461" s="223"/>
      <c r="E461" s="224"/>
    </row>
    <row r="462" spans="1:5" ht="22.5">
      <c r="A462" s="280"/>
      <c r="B462" s="225"/>
      <c r="C462" s="306" t="s">
        <v>390</v>
      </c>
      <c r="D462" s="34">
        <v>1580</v>
      </c>
      <c r="E462" s="226"/>
    </row>
    <row r="463" spans="1:5" ht="12.75">
      <c r="A463" s="284"/>
      <c r="B463" s="225"/>
      <c r="C463" s="306"/>
      <c r="D463" s="34"/>
      <c r="E463" s="226"/>
    </row>
    <row r="464" spans="1:5" ht="12.75">
      <c r="A464" s="280"/>
      <c r="B464" s="227"/>
      <c r="C464" s="305"/>
      <c r="D464" s="228"/>
      <c r="E464" s="229">
        <f>SUM('Special levies forecast 14-15'!D462:D463)</f>
        <v>1580</v>
      </c>
    </row>
    <row r="465" spans="1:5" ht="12.75">
      <c r="A465" s="264">
        <v>41878</v>
      </c>
      <c r="B465" s="6" t="s">
        <v>182</v>
      </c>
      <c r="C465" s="293"/>
      <c r="D465" s="28"/>
      <c r="E465" s="29"/>
    </row>
    <row r="466" spans="1:5" ht="12.75">
      <c r="A466" s="263"/>
      <c r="B466" s="4"/>
      <c r="C466" s="292" t="s">
        <v>247</v>
      </c>
      <c r="D466" s="26">
        <v>17933</v>
      </c>
      <c r="E466" s="25"/>
    </row>
    <row r="467" spans="1:5" ht="12.75">
      <c r="A467" s="263"/>
      <c r="B467" s="4"/>
      <c r="C467" s="292" t="s">
        <v>323</v>
      </c>
      <c r="D467" s="26">
        <v>13954</v>
      </c>
      <c r="E467" s="25"/>
    </row>
    <row r="468" spans="1:6" ht="12.75">
      <c r="A468" s="263"/>
      <c r="B468" s="4"/>
      <c r="C468" s="292" t="s">
        <v>324</v>
      </c>
      <c r="D468" s="26">
        <v>9152</v>
      </c>
      <c r="E468" s="25"/>
      <c r="F468" s="125"/>
    </row>
    <row r="469" spans="1:5" ht="12.75">
      <c r="A469" s="266"/>
      <c r="B469" s="5"/>
      <c r="C469" s="294"/>
      <c r="D469" s="19"/>
      <c r="E469" s="30">
        <f>SUM(D466:D468)</f>
        <v>41039</v>
      </c>
    </row>
    <row r="470" spans="1:5" ht="12.75">
      <c r="A470" s="264">
        <v>41880</v>
      </c>
      <c r="B470" s="6" t="s">
        <v>183</v>
      </c>
      <c r="C470" s="293"/>
      <c r="D470" s="28"/>
      <c r="E470" s="29"/>
    </row>
    <row r="471" spans="1:5" ht="12.75">
      <c r="A471" s="263"/>
      <c r="B471" s="4"/>
      <c r="C471" s="292" t="s">
        <v>299</v>
      </c>
      <c r="D471" s="26">
        <v>29188</v>
      </c>
      <c r="E471" s="25"/>
    </row>
    <row r="472" spans="1:5" ht="12.75">
      <c r="A472" s="265"/>
      <c r="B472" s="4"/>
      <c r="C472" s="292" t="s">
        <v>273</v>
      </c>
      <c r="D472" s="26">
        <v>1276</v>
      </c>
      <c r="E472" s="25"/>
    </row>
    <row r="473" spans="1:5" ht="12.75">
      <c r="A473" s="266"/>
      <c r="B473" s="5"/>
      <c r="C473" s="294"/>
      <c r="D473" s="19"/>
      <c r="E473" s="27">
        <f>SUM(D471:D472)</f>
        <v>30464</v>
      </c>
    </row>
    <row r="474" spans="1:5" ht="12.75">
      <c r="A474" s="264">
        <v>41873</v>
      </c>
      <c r="B474" s="6" t="s">
        <v>184</v>
      </c>
      <c r="C474" s="293"/>
      <c r="D474" s="28"/>
      <c r="E474" s="29"/>
    </row>
    <row r="475" spans="1:5" ht="12.75">
      <c r="A475" s="263"/>
      <c r="B475" s="4"/>
      <c r="C475" s="292" t="s">
        <v>251</v>
      </c>
      <c r="D475" s="18">
        <v>87243</v>
      </c>
      <c r="E475" s="25"/>
    </row>
    <row r="476" spans="1:5" ht="12.75">
      <c r="A476" s="263"/>
      <c r="B476" s="4"/>
      <c r="C476" s="292" t="s">
        <v>340</v>
      </c>
      <c r="D476" s="18">
        <v>66563</v>
      </c>
      <c r="E476" s="25"/>
    </row>
    <row r="477" spans="1:5" ht="12.75">
      <c r="A477" s="263"/>
      <c r="B477" s="4"/>
      <c r="C477" s="292" t="s">
        <v>341</v>
      </c>
      <c r="D477" s="18">
        <v>20030</v>
      </c>
      <c r="E477" s="25"/>
    </row>
    <row r="478" spans="1:5" ht="12.75">
      <c r="A478" s="285"/>
      <c r="B478" s="5"/>
      <c r="C478" s="294"/>
      <c r="D478" s="19"/>
      <c r="E478" s="261">
        <f>SUM(D475:D477)</f>
        <v>173836</v>
      </c>
    </row>
    <row r="479" spans="1:5" ht="12.75">
      <c r="A479" s="264">
        <v>41878</v>
      </c>
      <c r="B479" s="8" t="s">
        <v>185</v>
      </c>
      <c r="C479" s="293"/>
      <c r="D479" s="28"/>
      <c r="E479" s="29"/>
    </row>
    <row r="480" spans="1:5" ht="12.75">
      <c r="A480" s="265"/>
      <c r="B480" s="9"/>
      <c r="C480" s="292" t="s">
        <v>325</v>
      </c>
      <c r="D480" s="26">
        <v>5983</v>
      </c>
      <c r="E480" s="25"/>
    </row>
    <row r="481" spans="1:5" ht="12.75">
      <c r="A481" s="263"/>
      <c r="B481" s="9"/>
      <c r="C481" s="292"/>
      <c r="D481" s="26"/>
      <c r="E481" s="25"/>
    </row>
    <row r="482" spans="1:5" ht="12.75">
      <c r="A482" s="263"/>
      <c r="B482" s="9"/>
      <c r="C482" s="292"/>
      <c r="D482" s="26"/>
      <c r="E482" s="25"/>
    </row>
    <row r="483" spans="1:5" ht="12.75">
      <c r="A483" s="265"/>
      <c r="B483" s="9"/>
      <c r="C483" s="292"/>
      <c r="D483" s="26"/>
      <c r="E483" s="25"/>
    </row>
    <row r="484" spans="1:5" ht="12.75">
      <c r="A484" s="265"/>
      <c r="B484" s="9"/>
      <c r="C484" s="292"/>
      <c r="D484" s="26"/>
      <c r="E484" s="25"/>
    </row>
    <row r="485" spans="1:5" ht="12.75">
      <c r="A485" s="266"/>
      <c r="B485" s="10"/>
      <c r="C485" s="294"/>
      <c r="D485" s="19"/>
      <c r="E485" s="30">
        <f>SUM('Special levies forecast 14-15'!D480:D484)</f>
        <v>5983</v>
      </c>
    </row>
    <row r="486" spans="1:5" ht="12.75">
      <c r="A486" s="278"/>
      <c r="B486" s="6" t="s">
        <v>244</v>
      </c>
      <c r="C486" s="293"/>
      <c r="D486" s="28"/>
      <c r="E486" s="29"/>
    </row>
    <row r="487" spans="1:6" ht="12.75">
      <c r="A487" s="263">
        <v>41821</v>
      </c>
      <c r="B487" s="4"/>
      <c r="C487" s="292" t="s">
        <v>263</v>
      </c>
      <c r="D487" s="26">
        <v>2064</v>
      </c>
      <c r="E487" s="25"/>
      <c r="F487" s="133"/>
    </row>
    <row r="488" spans="1:5" ht="12.75">
      <c r="A488" s="263"/>
      <c r="C488" s="292"/>
      <c r="D488" s="26"/>
      <c r="E488" s="25"/>
    </row>
    <row r="489" spans="1:5" ht="12.75">
      <c r="A489" s="263"/>
      <c r="C489" s="292"/>
      <c r="D489" s="26"/>
      <c r="E489" s="25"/>
    </row>
    <row r="490" spans="1:5" ht="12.75">
      <c r="A490" s="265"/>
      <c r="B490" s="4"/>
      <c r="D490" s="26"/>
      <c r="E490" s="25"/>
    </row>
    <row r="491" spans="1:5" ht="12.75">
      <c r="A491" s="266"/>
      <c r="B491" s="5"/>
      <c r="C491" s="292"/>
      <c r="D491" s="19"/>
      <c r="E491" s="27">
        <f>SUM('Special levies forecast 14-15'!D487:D490)</f>
        <v>2064</v>
      </c>
    </row>
    <row r="492" spans="1:5" ht="12.75">
      <c r="A492" s="264">
        <v>41810</v>
      </c>
      <c r="B492" s="12" t="s">
        <v>186</v>
      </c>
      <c r="C492" s="293"/>
      <c r="D492" s="28"/>
      <c r="E492" s="36"/>
    </row>
    <row r="493" spans="1:6" ht="12.75">
      <c r="A493" s="263"/>
      <c r="B493" s="9"/>
      <c r="C493" s="292" t="s">
        <v>298</v>
      </c>
      <c r="D493" s="26">
        <v>473182</v>
      </c>
      <c r="E493" s="37"/>
      <c r="F493" s="133"/>
    </row>
    <row r="494" spans="1:5" ht="12.75">
      <c r="A494" s="263"/>
      <c r="C494" s="292" t="s">
        <v>382</v>
      </c>
      <c r="D494" s="26">
        <v>224899</v>
      </c>
      <c r="E494" s="37"/>
    </row>
    <row r="495" spans="1:5" ht="12.75">
      <c r="A495" s="263"/>
      <c r="C495" s="292" t="s">
        <v>267</v>
      </c>
      <c r="D495" s="26">
        <v>352183</v>
      </c>
      <c r="E495" s="37"/>
    </row>
    <row r="496" spans="1:5" ht="12.75">
      <c r="A496" s="263"/>
      <c r="C496" s="292" t="s">
        <v>383</v>
      </c>
      <c r="D496" s="26">
        <v>15985</v>
      </c>
      <c r="E496" s="37"/>
    </row>
    <row r="497" spans="1:5" ht="12.75">
      <c r="A497" s="263"/>
      <c r="C497" s="292" t="s">
        <v>384</v>
      </c>
      <c r="D497" s="26">
        <v>15377</v>
      </c>
      <c r="E497" s="37"/>
    </row>
    <row r="498" spans="1:5" ht="12.75">
      <c r="A498" s="265"/>
      <c r="C498" s="292" t="s">
        <v>261</v>
      </c>
      <c r="D498" s="26">
        <v>33923</v>
      </c>
      <c r="E498" s="37"/>
    </row>
    <row r="499" spans="1:7" ht="12.75">
      <c r="A499" s="265"/>
      <c r="C499" s="292" t="s">
        <v>296</v>
      </c>
      <c r="D499" s="26">
        <v>24898</v>
      </c>
      <c r="E499" s="37"/>
      <c r="G499" s="3"/>
    </row>
    <row r="500" spans="1:5" ht="12.75">
      <c r="A500" s="266"/>
      <c r="B500" s="10"/>
      <c r="C500" s="310"/>
      <c r="D500" s="19"/>
      <c r="E500" s="30">
        <f>SUM(D493:D499)</f>
        <v>1140447</v>
      </c>
    </row>
    <row r="501" spans="1:5" ht="12.75">
      <c r="A501" s="265"/>
      <c r="B501" s="4" t="s">
        <v>245</v>
      </c>
      <c r="C501" s="292"/>
      <c r="D501" s="18"/>
      <c r="E501" s="25"/>
    </row>
    <row r="502" spans="1:7" ht="12.75">
      <c r="A502" s="263">
        <v>41820</v>
      </c>
      <c r="B502" s="4"/>
      <c r="C502" s="292" t="s">
        <v>282</v>
      </c>
      <c r="D502" s="26">
        <v>954</v>
      </c>
      <c r="E502" s="25"/>
      <c r="G502" s="3"/>
    </row>
    <row r="503" spans="1:7" ht="12.75">
      <c r="A503" s="263"/>
      <c r="B503" s="4"/>
      <c r="C503" s="292" t="s">
        <v>283</v>
      </c>
      <c r="D503" s="26">
        <v>107078</v>
      </c>
      <c r="E503" s="25"/>
      <c r="G503" s="3"/>
    </row>
    <row r="504" spans="1:5" ht="12.75">
      <c r="A504" s="265"/>
      <c r="B504" s="4"/>
      <c r="C504" s="292" t="s">
        <v>284</v>
      </c>
      <c r="D504" s="26">
        <v>864</v>
      </c>
      <c r="E504" s="25"/>
    </row>
    <row r="505" spans="1:5" ht="12.75">
      <c r="A505" s="265"/>
      <c r="B505" s="4"/>
      <c r="C505" s="292" t="s">
        <v>285</v>
      </c>
      <c r="D505" s="26">
        <v>15258</v>
      </c>
      <c r="E505" s="25"/>
    </row>
    <row r="506" spans="1:5" ht="12.75">
      <c r="A506" s="265"/>
      <c r="B506" s="4"/>
      <c r="C506" s="292" t="s">
        <v>286</v>
      </c>
      <c r="D506" s="26">
        <v>6881</v>
      </c>
      <c r="E506" s="25"/>
    </row>
    <row r="507" spans="1:5" ht="12.75">
      <c r="A507" s="265"/>
      <c r="B507" s="4"/>
      <c r="C507" s="292" t="s">
        <v>280</v>
      </c>
      <c r="D507" s="26">
        <v>204839</v>
      </c>
      <c r="E507" s="25"/>
    </row>
    <row r="508" spans="1:5" ht="12.75">
      <c r="A508" s="265"/>
      <c r="B508" s="4"/>
      <c r="C508" s="292" t="s">
        <v>287</v>
      </c>
      <c r="D508" s="26">
        <v>82295</v>
      </c>
      <c r="E508" s="25"/>
    </row>
    <row r="509" spans="1:5" ht="12.75">
      <c r="A509" s="265"/>
      <c r="B509" s="4"/>
      <c r="C509" s="292" t="s">
        <v>288</v>
      </c>
      <c r="D509" s="26">
        <v>15985</v>
      </c>
      <c r="E509" s="25"/>
    </row>
    <row r="510" spans="1:5" ht="12.75">
      <c r="A510" s="265"/>
      <c r="B510" s="4"/>
      <c r="C510" s="292"/>
      <c r="D510" s="18"/>
      <c r="E510" s="33">
        <f>SUM(D502:D509)</f>
        <v>434154</v>
      </c>
    </row>
    <row r="511" spans="1:5" ht="12.75">
      <c r="A511" s="264">
        <v>41848</v>
      </c>
      <c r="B511" s="6" t="s">
        <v>188</v>
      </c>
      <c r="C511" s="293"/>
      <c r="D511" s="28"/>
      <c r="E511" s="29"/>
    </row>
    <row r="512" spans="1:5" ht="12.75">
      <c r="A512" s="265"/>
      <c r="B512" s="4"/>
      <c r="C512" s="292" t="s">
        <v>295</v>
      </c>
      <c r="D512" s="187">
        <v>404209</v>
      </c>
      <c r="E512" s="25"/>
    </row>
    <row r="513" spans="1:5" ht="12.75">
      <c r="A513" s="265"/>
      <c r="B513" s="4"/>
      <c r="C513" s="292" t="s">
        <v>296</v>
      </c>
      <c r="D513" s="187">
        <v>170052</v>
      </c>
      <c r="E513" s="25"/>
    </row>
    <row r="514" spans="1:5" ht="12.75">
      <c r="A514" s="265"/>
      <c r="B514" s="4"/>
      <c r="C514" s="292" t="s">
        <v>297</v>
      </c>
      <c r="D514" s="187">
        <v>109649</v>
      </c>
      <c r="E514" s="25"/>
    </row>
    <row r="515" spans="1:5" ht="12.75">
      <c r="A515" s="265"/>
      <c r="B515" s="4"/>
      <c r="C515" s="292" t="s">
        <v>261</v>
      </c>
      <c r="D515" s="187">
        <v>41161</v>
      </c>
      <c r="E515" s="25"/>
    </row>
    <row r="516" spans="1:6" ht="12.75">
      <c r="A516" s="263"/>
      <c r="B516" s="4"/>
      <c r="C516" s="292" t="s">
        <v>298</v>
      </c>
      <c r="D516" s="26">
        <v>9686</v>
      </c>
      <c r="E516" s="25"/>
      <c r="F516" s="45"/>
    </row>
    <row r="517" spans="1:5" ht="12.75">
      <c r="A517" s="285"/>
      <c r="B517" s="5"/>
      <c r="C517" s="294"/>
      <c r="D517" s="19"/>
      <c r="E517" s="189">
        <f>SUM(D512:D516)</f>
        <v>734757</v>
      </c>
    </row>
    <row r="518" spans="1:5" ht="12.75">
      <c r="A518" s="264">
        <v>41878</v>
      </c>
      <c r="B518" s="12" t="s">
        <v>189</v>
      </c>
      <c r="C518" s="293"/>
      <c r="D518" s="28"/>
      <c r="E518" s="29"/>
    </row>
    <row r="519" spans="1:6" ht="22.5">
      <c r="A519" s="263"/>
      <c r="B519" s="9"/>
      <c r="C519" s="292" t="s">
        <v>326</v>
      </c>
      <c r="D519" s="26">
        <v>26719</v>
      </c>
      <c r="E519" s="25"/>
      <c r="F519" s="135"/>
    </row>
    <row r="520" spans="1:6" ht="12.75">
      <c r="A520" s="263"/>
      <c r="B520" s="9"/>
      <c r="C520" s="292" t="s">
        <v>323</v>
      </c>
      <c r="D520" s="26">
        <v>18204</v>
      </c>
      <c r="E520" s="25"/>
      <c r="F520" s="136"/>
    </row>
    <row r="521" spans="1:5" ht="12.75">
      <c r="A521" s="265"/>
      <c r="B521" s="9"/>
      <c r="C521" s="292"/>
      <c r="D521" s="26"/>
      <c r="E521" s="25"/>
    </row>
    <row r="522" spans="1:5" ht="12.75">
      <c r="A522" s="266"/>
      <c r="B522" s="10"/>
      <c r="C522" s="294"/>
      <c r="D522" s="19"/>
      <c r="E522" s="27">
        <f>SUM('Special levies forecast 14-15'!D519:D521)</f>
        <v>44923</v>
      </c>
    </row>
    <row r="523" spans="1:6" ht="12.75">
      <c r="A523" s="263">
        <v>41919</v>
      </c>
      <c r="B523" s="9" t="s">
        <v>400</v>
      </c>
      <c r="C523" s="292"/>
      <c r="D523" s="18"/>
      <c r="E523" s="33"/>
      <c r="F523" t="s">
        <v>401</v>
      </c>
    </row>
    <row r="524" spans="1:5" ht="12.75">
      <c r="A524" s="265"/>
      <c r="B524" s="9"/>
      <c r="C524" s="292" t="s">
        <v>252</v>
      </c>
      <c r="D524" s="257">
        <v>83380</v>
      </c>
      <c r="E524" s="33"/>
    </row>
    <row r="525" spans="1:5" ht="12.75">
      <c r="A525" s="265"/>
      <c r="B525" s="9"/>
      <c r="C525" s="292" t="s">
        <v>403</v>
      </c>
      <c r="D525" s="257">
        <v>23452</v>
      </c>
      <c r="E525" s="33"/>
    </row>
    <row r="526" spans="1:5" ht="12.75">
      <c r="A526" s="265"/>
      <c r="B526" s="9"/>
      <c r="C526" s="292"/>
      <c r="D526" s="18"/>
      <c r="E526" s="33"/>
    </row>
    <row r="527" spans="1:5" ht="12.75">
      <c r="A527" s="265"/>
      <c r="B527" s="9"/>
      <c r="C527" s="292"/>
      <c r="D527" s="18"/>
      <c r="E527" s="33">
        <f>SUM(D524:D526)</f>
        <v>106832</v>
      </c>
    </row>
    <row r="528" spans="1:5" ht="12.75">
      <c r="A528" s="264">
        <v>41878</v>
      </c>
      <c r="B528" s="6" t="s">
        <v>190</v>
      </c>
      <c r="C528" s="293"/>
      <c r="D528" s="28"/>
      <c r="E528" s="29"/>
    </row>
    <row r="529" spans="1:5" ht="12.75">
      <c r="A529" s="263"/>
      <c r="B529" s="4"/>
      <c r="C529" s="292" t="s">
        <v>323</v>
      </c>
      <c r="D529" s="26">
        <v>8246</v>
      </c>
      <c r="E529" s="25"/>
    </row>
    <row r="530" spans="1:5" ht="12.75">
      <c r="A530" s="266"/>
      <c r="B530" s="5"/>
      <c r="C530" s="294"/>
      <c r="D530" s="19"/>
      <c r="E530" s="27">
        <f>SUM('Special levies forecast 14-15'!D529)</f>
        <v>8246</v>
      </c>
    </row>
    <row r="531" spans="1:5" ht="12.75">
      <c r="A531" s="264">
        <v>41878</v>
      </c>
      <c r="B531" s="12" t="s">
        <v>191</v>
      </c>
      <c r="C531" s="293"/>
      <c r="D531" s="28"/>
      <c r="E531" s="29"/>
    </row>
    <row r="532" spans="1:5" ht="12.75">
      <c r="A532" s="263"/>
      <c r="B532" s="9"/>
      <c r="C532" s="292" t="s">
        <v>323</v>
      </c>
      <c r="D532" s="26">
        <v>4541</v>
      </c>
      <c r="E532" s="25"/>
    </row>
    <row r="533" spans="1:5" ht="12.75">
      <c r="A533" s="265"/>
      <c r="B533" s="9"/>
      <c r="C533" s="292" t="s">
        <v>247</v>
      </c>
      <c r="D533" s="26">
        <v>13844</v>
      </c>
      <c r="E533" s="25"/>
    </row>
    <row r="534" spans="1:5" ht="12.75">
      <c r="A534" s="266"/>
      <c r="B534" s="10"/>
      <c r="C534" s="294"/>
      <c r="D534" s="262"/>
      <c r="E534" s="27">
        <f>SUM('Special levies forecast 14-15'!D532:D533)</f>
        <v>18385</v>
      </c>
    </row>
    <row r="535" spans="1:5" ht="12.75">
      <c r="A535" s="267">
        <v>41880</v>
      </c>
      <c r="B535" s="244" t="s">
        <v>303</v>
      </c>
      <c r="C535" s="296"/>
      <c r="D535" s="234"/>
      <c r="E535" s="235"/>
    </row>
    <row r="536" spans="1:5" ht="12.75">
      <c r="A536" s="268"/>
      <c r="B536" s="245"/>
      <c r="C536" s="297" t="s">
        <v>299</v>
      </c>
      <c r="D536" s="237">
        <v>5138</v>
      </c>
      <c r="E536" s="238"/>
    </row>
    <row r="537" spans="1:5" ht="12.75">
      <c r="A537" s="269"/>
      <c r="B537" s="245"/>
      <c r="C537" s="297" t="s">
        <v>273</v>
      </c>
      <c r="D537" s="237">
        <v>114604</v>
      </c>
      <c r="E537" s="238"/>
    </row>
    <row r="538" spans="1:5" ht="12.75">
      <c r="A538" s="270"/>
      <c r="B538" s="246"/>
      <c r="C538" s="312"/>
      <c r="D538" s="241"/>
      <c r="E538" s="189">
        <f>SUM(D536:D537)</f>
        <v>119742</v>
      </c>
    </row>
    <row r="539" spans="1:5" ht="12.75">
      <c r="A539" s="264">
        <v>41824</v>
      </c>
      <c r="B539" s="6" t="s">
        <v>192</v>
      </c>
      <c r="C539" s="293"/>
      <c r="D539" s="28"/>
      <c r="E539" s="29"/>
    </row>
    <row r="540" spans="1:5" ht="12.75">
      <c r="A540" s="265"/>
      <c r="B540" s="4"/>
      <c r="C540" s="292" t="s">
        <v>304</v>
      </c>
      <c r="D540" s="26">
        <v>523</v>
      </c>
      <c r="E540" s="25"/>
    </row>
    <row r="541" spans="1:5" ht="12.75">
      <c r="A541" s="263"/>
      <c r="B541" s="4"/>
      <c r="C541" s="292" t="s">
        <v>305</v>
      </c>
      <c r="D541" s="26">
        <v>688</v>
      </c>
      <c r="E541" s="25"/>
    </row>
    <row r="542" spans="1:5" ht="12.75">
      <c r="A542" s="265"/>
      <c r="B542" s="4"/>
      <c r="C542" s="292" t="s">
        <v>306</v>
      </c>
      <c r="D542" s="26">
        <v>44714</v>
      </c>
      <c r="E542" s="25"/>
    </row>
    <row r="543" spans="1:5" ht="12.75">
      <c r="A543" s="265"/>
      <c r="B543" s="4"/>
      <c r="C543" s="292" t="s">
        <v>307</v>
      </c>
      <c r="D543" s="26">
        <v>10251</v>
      </c>
      <c r="E543" s="25"/>
    </row>
    <row r="544" spans="1:5" ht="12.75">
      <c r="A544" s="265"/>
      <c r="B544" s="4"/>
      <c r="C544" s="292" t="s">
        <v>308</v>
      </c>
      <c r="D544" s="26">
        <v>84556</v>
      </c>
      <c r="E544" s="25"/>
    </row>
    <row r="545" spans="1:5" ht="12.75">
      <c r="A545" s="265"/>
      <c r="B545" s="4"/>
      <c r="C545" s="292" t="s">
        <v>309</v>
      </c>
      <c r="D545" s="26">
        <v>19466</v>
      </c>
      <c r="E545" s="25"/>
    </row>
    <row r="546" spans="1:5" ht="12.75">
      <c r="A546" s="266"/>
      <c r="B546" s="5"/>
      <c r="C546" s="294"/>
      <c r="D546" s="19"/>
      <c r="E546" s="30">
        <f>SUM(D540:D545)</f>
        <v>160198</v>
      </c>
    </row>
    <row r="547" spans="1:5" ht="12.75">
      <c r="A547" s="278"/>
      <c r="B547" s="6" t="s">
        <v>193</v>
      </c>
      <c r="C547" s="293"/>
      <c r="D547" s="28"/>
      <c r="E547" s="29"/>
    </row>
    <row r="548" spans="1:5" ht="12.75">
      <c r="A548" s="263">
        <v>41806</v>
      </c>
      <c r="B548" s="4"/>
      <c r="C548" s="292" t="s">
        <v>255</v>
      </c>
      <c r="D548" s="26">
        <v>52022</v>
      </c>
      <c r="E548" s="25"/>
    </row>
    <row r="549" spans="1:5" ht="12.75">
      <c r="A549" s="263"/>
      <c r="B549" s="4"/>
      <c r="C549" s="292" t="s">
        <v>292</v>
      </c>
      <c r="D549" s="26">
        <v>153278</v>
      </c>
      <c r="E549" s="25"/>
    </row>
    <row r="550" spans="1:5" ht="12.75">
      <c r="A550" s="265"/>
      <c r="B550" s="4"/>
      <c r="C550" s="292" t="s">
        <v>293</v>
      </c>
      <c r="D550" s="26">
        <v>789504</v>
      </c>
      <c r="E550" s="25"/>
    </row>
    <row r="551" spans="1:5" ht="12.75">
      <c r="A551" s="265"/>
      <c r="B551" s="4"/>
      <c r="C551" s="292" t="s">
        <v>294</v>
      </c>
      <c r="D551" s="26">
        <v>461729</v>
      </c>
      <c r="E551" s="25"/>
    </row>
    <row r="552" spans="1:5" ht="12.75">
      <c r="A552" s="266"/>
      <c r="B552" s="5"/>
      <c r="C552" s="294"/>
      <c r="D552" s="19"/>
      <c r="E552" s="27">
        <f>SUM(D548:D551)</f>
        <v>1456533</v>
      </c>
    </row>
    <row r="553" spans="1:5" ht="12.75">
      <c r="A553" s="268">
        <v>41887</v>
      </c>
      <c r="B553" s="236" t="s">
        <v>365</v>
      </c>
      <c r="C553" s="297"/>
      <c r="D553" s="251"/>
      <c r="E553" s="206"/>
    </row>
    <row r="554" spans="1:5" ht="12.75">
      <c r="A554" s="268"/>
      <c r="B554" s="236"/>
      <c r="C554" s="297" t="s">
        <v>366</v>
      </c>
      <c r="D554" s="260">
        <v>131532</v>
      </c>
      <c r="E554" s="206"/>
    </row>
    <row r="555" spans="1:5" ht="12.75">
      <c r="A555" s="269"/>
      <c r="B555" s="236"/>
      <c r="C555" s="297" t="s">
        <v>367</v>
      </c>
      <c r="D555" s="260">
        <v>6072</v>
      </c>
      <c r="E555" s="206"/>
    </row>
    <row r="556" spans="1:5" ht="12.75">
      <c r="A556" s="269"/>
      <c r="B556" s="236"/>
      <c r="C556" s="297"/>
      <c r="D556" s="251"/>
      <c r="E556" s="206">
        <f>SUM(D554:D555)</f>
        <v>137604</v>
      </c>
    </row>
    <row r="557" spans="1:5" ht="12.75">
      <c r="A557" s="267">
        <v>41878</v>
      </c>
      <c r="B557" s="233" t="s">
        <v>194</v>
      </c>
      <c r="C557" s="296"/>
      <c r="D557" s="234"/>
      <c r="E557" s="235"/>
    </row>
    <row r="558" spans="1:5" ht="12.75">
      <c r="A558" s="268"/>
      <c r="B558" s="236"/>
      <c r="C558" s="297" t="s">
        <v>323</v>
      </c>
      <c r="D558" s="237">
        <v>3421</v>
      </c>
      <c r="E558" s="238"/>
    </row>
    <row r="559" spans="1:5" ht="12.75">
      <c r="A559" s="269"/>
      <c r="B559" s="236"/>
      <c r="C559" s="297"/>
      <c r="D559" s="237"/>
      <c r="E559" s="238"/>
    </row>
    <row r="560" spans="1:5" ht="12.75">
      <c r="A560" s="270"/>
      <c r="B560" s="240"/>
      <c r="C560" s="298"/>
      <c r="D560" s="241"/>
      <c r="E560" s="189">
        <f>SUM('Special levies forecast 14-15'!D558:D559)</f>
        <v>3421</v>
      </c>
    </row>
    <row r="561" spans="1:5" ht="22.5">
      <c r="A561" s="264">
        <v>41826</v>
      </c>
      <c r="B561" s="8" t="s">
        <v>376</v>
      </c>
      <c r="C561" s="293"/>
      <c r="D561" s="28"/>
      <c r="E561" s="29"/>
    </row>
    <row r="562" spans="1:5" ht="12.75">
      <c r="A562" s="263"/>
      <c r="B562" s="4"/>
      <c r="C562" s="292" t="s">
        <v>323</v>
      </c>
      <c r="D562" s="34">
        <v>93509</v>
      </c>
      <c r="E562" s="25"/>
    </row>
    <row r="563" spans="1:5" ht="12.75">
      <c r="A563" s="263"/>
      <c r="B563" s="4"/>
      <c r="C563" s="292" t="s">
        <v>247</v>
      </c>
      <c r="D563" s="34">
        <v>15744</v>
      </c>
      <c r="E563" s="25"/>
    </row>
    <row r="564" spans="1:5" ht="12.75">
      <c r="A564" s="265"/>
      <c r="B564" s="4"/>
      <c r="C564" s="292"/>
      <c r="D564" s="34"/>
      <c r="E564" s="25"/>
    </row>
    <row r="565" spans="1:5" ht="12.75">
      <c r="A565" s="266"/>
      <c r="B565" s="5"/>
      <c r="C565" s="299"/>
      <c r="D565" s="262"/>
      <c r="E565" s="27">
        <f>SUM('Special levies forecast 14-15'!D562:D564)</f>
        <v>109253</v>
      </c>
    </row>
    <row r="566" spans="1:5" ht="12.75">
      <c r="A566" s="264">
        <v>41848</v>
      </c>
      <c r="B566" s="6" t="s">
        <v>196</v>
      </c>
      <c r="C566" s="293"/>
      <c r="D566" s="28"/>
      <c r="E566" s="29"/>
    </row>
    <row r="567" spans="1:5" ht="12.75">
      <c r="A567" s="263"/>
      <c r="B567" s="4"/>
      <c r="C567" s="292" t="s">
        <v>295</v>
      </c>
      <c r="D567" s="26">
        <v>124775</v>
      </c>
      <c r="E567" s="25"/>
    </row>
    <row r="568" spans="1:5" ht="12.75">
      <c r="A568" s="263"/>
      <c r="B568" s="4"/>
      <c r="C568" s="292" t="s">
        <v>296</v>
      </c>
      <c r="D568" s="26">
        <v>102055</v>
      </c>
      <c r="E568" s="25"/>
    </row>
    <row r="569" spans="1:5" ht="12.75">
      <c r="A569" s="265"/>
      <c r="B569" s="4"/>
      <c r="C569" s="292"/>
      <c r="D569" s="26"/>
      <c r="E569" s="25"/>
    </row>
    <row r="570" spans="1:5" ht="12.75">
      <c r="A570" s="266"/>
      <c r="B570" s="5"/>
      <c r="C570" s="299"/>
      <c r="D570" s="19"/>
      <c r="E570" s="27">
        <f>SUM(D567:D568)</f>
        <v>226830</v>
      </c>
    </row>
    <row r="571" spans="1:5" ht="12.75">
      <c r="A571" s="264">
        <v>41848</v>
      </c>
      <c r="B571" s="6" t="s">
        <v>197</v>
      </c>
      <c r="C571" s="293"/>
      <c r="D571" s="28"/>
      <c r="E571" s="29"/>
    </row>
    <row r="572" spans="1:5" ht="12.75">
      <c r="A572" s="265"/>
      <c r="B572" s="4"/>
      <c r="C572" s="292" t="s">
        <v>295</v>
      </c>
      <c r="D572" s="26">
        <v>241367</v>
      </c>
      <c r="E572" s="25"/>
    </row>
    <row r="573" spans="1:5" ht="12.75">
      <c r="A573" s="263"/>
      <c r="B573" s="4"/>
      <c r="C573" s="292" t="s">
        <v>256</v>
      </c>
      <c r="D573" s="26">
        <v>272637</v>
      </c>
      <c r="E573" s="25"/>
    </row>
    <row r="574" spans="1:5" ht="12.75">
      <c r="A574" s="263"/>
      <c r="B574" s="4"/>
      <c r="C574" s="292" t="s">
        <v>261</v>
      </c>
      <c r="D574" s="26">
        <v>177970</v>
      </c>
      <c r="E574" s="25"/>
    </row>
    <row r="575" spans="1:5" ht="12.75">
      <c r="A575" s="265"/>
      <c r="B575" s="4"/>
      <c r="C575" s="292"/>
      <c r="D575" s="26"/>
      <c r="E575" s="25"/>
    </row>
    <row r="576" spans="1:5" ht="12.75">
      <c r="A576" s="265"/>
      <c r="B576" s="4"/>
      <c r="C576" s="292"/>
      <c r="D576" s="26"/>
      <c r="E576" s="25"/>
    </row>
    <row r="577" spans="1:5" ht="12.75">
      <c r="A577" s="285"/>
      <c r="B577" s="5"/>
      <c r="C577" s="294"/>
      <c r="D577" s="19"/>
      <c r="E577" s="30">
        <f>SUM(D572:D574)</f>
        <v>691974</v>
      </c>
    </row>
    <row r="578" spans="1:5" ht="12.75">
      <c r="A578" s="264">
        <v>41877</v>
      </c>
      <c r="B578" s="6" t="s">
        <v>246</v>
      </c>
      <c r="C578" s="293"/>
      <c r="D578" s="186"/>
      <c r="E578" s="29"/>
    </row>
    <row r="579" spans="1:5" ht="12.75">
      <c r="A579" s="263"/>
      <c r="B579" s="4"/>
      <c r="C579" s="292" t="s">
        <v>255</v>
      </c>
      <c r="D579" s="26">
        <v>978060</v>
      </c>
      <c r="E579" s="25"/>
    </row>
    <row r="580" spans="1:5" ht="12.75">
      <c r="A580" s="265"/>
      <c r="B580" s="4"/>
      <c r="C580" s="292" t="s">
        <v>256</v>
      </c>
      <c r="D580" s="26">
        <v>340230</v>
      </c>
      <c r="E580" s="25"/>
    </row>
    <row r="581" spans="1:5" ht="12.75">
      <c r="A581" s="266"/>
      <c r="B581" s="5"/>
      <c r="C581" s="294"/>
      <c r="D581" s="19"/>
      <c r="E581" s="27">
        <f>SUM(D579:D580)</f>
        <v>1318290</v>
      </c>
    </row>
    <row r="582" spans="1:5" ht="12.75">
      <c r="A582" s="278"/>
      <c r="B582" s="6" t="s">
        <v>199</v>
      </c>
      <c r="C582" s="293"/>
      <c r="D582" s="28"/>
      <c r="E582" s="29"/>
    </row>
    <row r="583" spans="1:5" ht="12.75">
      <c r="A583" s="263">
        <v>41807</v>
      </c>
      <c r="B583" s="4"/>
      <c r="C583" s="292" t="s">
        <v>247</v>
      </c>
      <c r="D583" s="26">
        <v>556</v>
      </c>
      <c r="E583" s="25"/>
    </row>
    <row r="584" spans="1:5" ht="12.75">
      <c r="A584" s="263"/>
      <c r="B584" s="4"/>
      <c r="C584" s="292"/>
      <c r="D584" s="26"/>
      <c r="E584" s="25"/>
    </row>
    <row r="585" spans="1:5" ht="12.75">
      <c r="A585" s="263"/>
      <c r="B585" s="4"/>
      <c r="C585" s="292"/>
      <c r="D585" s="26"/>
      <c r="E585" s="25"/>
    </row>
    <row r="586" spans="1:5" ht="12.75">
      <c r="A586" s="263"/>
      <c r="B586" s="4"/>
      <c r="C586" s="292"/>
      <c r="D586" s="26"/>
      <c r="E586" s="25"/>
    </row>
    <row r="587" spans="1:5" ht="12.75">
      <c r="A587" s="265"/>
      <c r="B587" s="4"/>
      <c r="C587" s="292"/>
      <c r="D587" s="26"/>
      <c r="E587" s="25"/>
    </row>
    <row r="588" spans="1:5" ht="12.75">
      <c r="A588" s="265"/>
      <c r="B588" s="4"/>
      <c r="C588" s="292"/>
      <c r="D588" s="26"/>
      <c r="E588" s="25"/>
    </row>
    <row r="589" spans="1:5" ht="12.75">
      <c r="A589" s="265"/>
      <c r="B589" s="4"/>
      <c r="C589" s="292"/>
      <c r="D589" s="26"/>
      <c r="E589" s="25"/>
    </row>
    <row r="590" spans="1:5" ht="12.75">
      <c r="A590" s="265"/>
      <c r="B590" s="4"/>
      <c r="C590" s="292"/>
      <c r="D590" s="26"/>
      <c r="E590" s="25"/>
    </row>
    <row r="591" spans="1:5" ht="12.75">
      <c r="A591" s="266"/>
      <c r="B591" s="5"/>
      <c r="C591" s="294"/>
      <c r="D591" s="19"/>
      <c r="E591" s="30">
        <f>SUM('Special levies forecast 14-15'!D583:D590)</f>
        <v>556</v>
      </c>
    </row>
    <row r="592" spans="1:5" ht="12.75">
      <c r="A592" s="278"/>
      <c r="B592" s="6"/>
      <c r="C592" s="293"/>
      <c r="D592" s="28"/>
      <c r="E592" s="29"/>
    </row>
    <row r="593" spans="1:5" ht="12.75">
      <c r="A593" s="263"/>
      <c r="B593" s="4"/>
      <c r="C593" s="292"/>
      <c r="D593" s="26"/>
      <c r="E593" s="25"/>
    </row>
    <row r="594" spans="1:5" ht="12.75">
      <c r="A594" s="265"/>
      <c r="B594" s="4"/>
      <c r="C594" s="292"/>
      <c r="D594" s="18"/>
      <c r="E594" s="33"/>
    </row>
    <row r="595" spans="1:5" ht="13.5" thickBot="1">
      <c r="A595" s="286"/>
      <c r="B595" s="41"/>
      <c r="C595" s="313"/>
      <c r="D595" s="20"/>
      <c r="E595" s="38"/>
    </row>
    <row r="596" spans="1:5" ht="12.75">
      <c r="A596" s="287">
        <f>COUNT(A3:A595)</f>
        <v>118</v>
      </c>
      <c r="B596" s="13">
        <f>COUNTA(B3:B595)</f>
        <v>121</v>
      </c>
      <c r="C596" s="314"/>
      <c r="D596" s="15">
        <f>SUM(D3:D591)</f>
        <v>31100226.58</v>
      </c>
      <c r="E596" s="15">
        <f>SUM(E3:E591)</f>
        <v>31100226.580000002</v>
      </c>
    </row>
    <row r="597" spans="1:5" ht="12.75">
      <c r="A597" s="288"/>
      <c r="B597" s="7"/>
      <c r="C597" s="315"/>
      <c r="D597" s="7"/>
      <c r="E597" s="13"/>
    </row>
    <row r="598" spans="1:5" ht="12.75">
      <c r="A598" s="288"/>
      <c r="B598" s="7"/>
      <c r="C598" s="315"/>
      <c r="D598" s="7"/>
      <c r="E598" s="13"/>
    </row>
    <row r="599" spans="1:5" ht="12.75">
      <c r="A599" s="288"/>
      <c r="B599" s="7"/>
      <c r="C599" s="315"/>
      <c r="D599" s="7"/>
      <c r="E599" s="13"/>
    </row>
    <row r="600" spans="1:5" ht="12.75">
      <c r="A600" s="288"/>
      <c r="B600" s="7"/>
      <c r="C600" s="315"/>
      <c r="D600" s="7"/>
      <c r="E600" s="13"/>
    </row>
    <row r="601" spans="1:5" ht="12.75">
      <c r="A601" s="288"/>
      <c r="B601" s="16"/>
      <c r="C601" s="315"/>
      <c r="D601" s="7"/>
      <c r="E601" s="13"/>
    </row>
    <row r="602" spans="1:5" ht="12.75">
      <c r="A602" s="288"/>
      <c r="B602" s="17">
        <f>B596-A596</f>
        <v>3</v>
      </c>
      <c r="C602" s="315"/>
      <c r="D602" s="7"/>
      <c r="E602" s="13"/>
    </row>
    <row r="603" spans="1:5" ht="12.75">
      <c r="A603" s="288"/>
      <c r="B603" s="7"/>
      <c r="C603" s="315"/>
      <c r="D603" s="7"/>
      <c r="E603" s="13"/>
    </row>
    <row r="605" spans="1:5" ht="12.75">
      <c r="A605" s="198"/>
      <c r="C605" s="316"/>
      <c r="E605"/>
    </row>
    <row r="606" spans="1:5" ht="12.75">
      <c r="A606" s="198"/>
      <c r="C606" s="316"/>
      <c r="E606"/>
    </row>
    <row r="607" spans="1:5" ht="12.75">
      <c r="A607" s="198"/>
      <c r="C607" s="316"/>
      <c r="E607"/>
    </row>
    <row r="608" spans="1:5" ht="12.75">
      <c r="A608" s="198"/>
      <c r="C608" s="316"/>
      <c r="E608"/>
    </row>
    <row r="609" spans="1:5" ht="12.75">
      <c r="A609" s="198"/>
      <c r="C609" s="316"/>
      <c r="E609"/>
    </row>
    <row r="610" spans="1:5" ht="12.75">
      <c r="A610" s="198"/>
      <c r="C610" s="316"/>
      <c r="E610"/>
    </row>
    <row r="611" spans="1:5" ht="12.75">
      <c r="A611" s="198"/>
      <c r="C611" s="316"/>
      <c r="E611"/>
    </row>
    <row r="612" spans="1:5" ht="12.75">
      <c r="A612" s="198"/>
      <c r="C612" s="316"/>
      <c r="E612"/>
    </row>
    <row r="613" spans="1:5" ht="12.75">
      <c r="A613" s="198"/>
      <c r="C613" s="316"/>
      <c r="E613"/>
    </row>
    <row r="614" spans="1:5" ht="12.75">
      <c r="A614" s="198"/>
      <c r="C614" s="316"/>
      <c r="E614"/>
    </row>
    <row r="615" spans="1:5" ht="12.75">
      <c r="A615" s="198"/>
      <c r="C615" s="316"/>
      <c r="E615"/>
    </row>
    <row r="616" spans="1:5" ht="12.75">
      <c r="A616" s="198"/>
      <c r="C616" s="316"/>
      <c r="E616"/>
    </row>
    <row r="617" spans="1:5" ht="12.75">
      <c r="A617" s="198"/>
      <c r="C617" s="316"/>
      <c r="E617"/>
    </row>
    <row r="618" spans="1:5" ht="12.75">
      <c r="A618" s="198"/>
      <c r="C618" s="316"/>
      <c r="E618"/>
    </row>
    <row r="619" spans="1:5" ht="12.75">
      <c r="A619" s="198"/>
      <c r="C619" s="316"/>
      <c r="E619"/>
    </row>
    <row r="620" spans="1:5" ht="12.75">
      <c r="A620" s="198"/>
      <c r="C620" s="316"/>
      <c r="E620"/>
    </row>
    <row r="621" spans="1:5" ht="12.75">
      <c r="A621" s="198"/>
      <c r="C621" s="316"/>
      <c r="E62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&amp;CIDB Total Summary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81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10.140625" style="0" bestFit="1" customWidth="1"/>
    <col min="3" max="3" width="41.140625" style="0" bestFit="1" customWidth="1"/>
    <col min="4" max="4" width="15.140625" style="0" customWidth="1"/>
    <col min="6" max="6" width="15.421875" style="198" customWidth="1"/>
    <col min="7" max="7" width="10.57421875" style="0" customWidth="1"/>
    <col min="8" max="8" width="10.28125" style="198" customWidth="1"/>
    <col min="10" max="10" width="10.7109375" style="0" customWidth="1"/>
  </cols>
  <sheetData>
    <row r="1" spans="1:21" ht="13.5" thickBot="1">
      <c r="A1" s="327" t="s">
        <v>395</v>
      </c>
      <c r="B1" s="328"/>
      <c r="C1" s="329"/>
      <c r="D1" s="137" t="s">
        <v>88</v>
      </c>
      <c r="E1" s="138" t="s">
        <v>310</v>
      </c>
      <c r="F1" s="204" t="s">
        <v>89</v>
      </c>
      <c r="G1" s="159"/>
      <c r="H1" s="193" t="s">
        <v>90</v>
      </c>
      <c r="I1" s="140"/>
      <c r="J1" s="140"/>
      <c r="K1" s="139"/>
      <c r="L1" s="141" t="s">
        <v>91</v>
      </c>
      <c r="M1" s="141"/>
      <c r="N1" s="141"/>
      <c r="O1" s="141"/>
      <c r="P1" s="141"/>
      <c r="Q1" s="141"/>
      <c r="R1" s="141"/>
      <c r="S1" s="141"/>
      <c r="T1" s="141"/>
      <c r="U1" s="142"/>
    </row>
    <row r="2" spans="1:21" ht="25.5">
      <c r="A2" s="46" t="s">
        <v>43</v>
      </c>
      <c r="B2" s="47" t="s">
        <v>0</v>
      </c>
      <c r="C2" s="48" t="s">
        <v>103</v>
      </c>
      <c r="D2" s="167">
        <v>1</v>
      </c>
      <c r="E2" s="168">
        <v>2</v>
      </c>
      <c r="F2" s="205">
        <v>3</v>
      </c>
      <c r="G2" s="169">
        <v>4</v>
      </c>
      <c r="H2" s="194">
        <v>5</v>
      </c>
      <c r="I2" s="160">
        <v>6</v>
      </c>
      <c r="J2" s="160">
        <v>7</v>
      </c>
      <c r="K2" s="170">
        <v>8</v>
      </c>
      <c r="L2" s="161">
        <v>9</v>
      </c>
      <c r="M2" s="161">
        <v>10</v>
      </c>
      <c r="N2" s="161">
        <v>11</v>
      </c>
      <c r="O2" s="161">
        <v>12</v>
      </c>
      <c r="P2" s="161">
        <v>13</v>
      </c>
      <c r="Q2" s="161">
        <v>14</v>
      </c>
      <c r="R2" s="161">
        <v>15</v>
      </c>
      <c r="S2" s="161">
        <v>16</v>
      </c>
      <c r="T2" s="161">
        <v>17</v>
      </c>
      <c r="U2" s="171">
        <v>18</v>
      </c>
    </row>
    <row r="3" spans="1:21" ht="12.75">
      <c r="A3" s="73">
        <v>41855</v>
      </c>
      <c r="B3" s="76"/>
      <c r="C3" s="55" t="s">
        <v>82</v>
      </c>
      <c r="D3" s="134" t="s">
        <v>248</v>
      </c>
      <c r="E3" s="134" t="s">
        <v>248</v>
      </c>
      <c r="F3" s="196" t="s">
        <v>316</v>
      </c>
      <c r="G3" s="134" t="s">
        <v>311</v>
      </c>
      <c r="H3" s="195">
        <v>29</v>
      </c>
      <c r="I3" s="134" t="s">
        <v>248</v>
      </c>
      <c r="J3" s="134" t="s">
        <v>248</v>
      </c>
      <c r="K3" s="134" t="s">
        <v>248</v>
      </c>
      <c r="L3" s="134" t="s">
        <v>248</v>
      </c>
      <c r="M3" s="134" t="s">
        <v>248</v>
      </c>
      <c r="N3" s="134" t="s">
        <v>248</v>
      </c>
      <c r="O3" s="134" t="s">
        <v>248</v>
      </c>
      <c r="P3" s="134" t="s">
        <v>248</v>
      </c>
      <c r="Q3" s="134" t="s">
        <v>248</v>
      </c>
      <c r="R3" s="134" t="s">
        <v>248</v>
      </c>
      <c r="S3" s="134" t="s">
        <v>248</v>
      </c>
      <c r="T3" s="134" t="s">
        <v>248</v>
      </c>
      <c r="U3" s="134" t="s">
        <v>248</v>
      </c>
    </row>
    <row r="4" spans="1:21" ht="12.75">
      <c r="A4" s="73">
        <v>41855</v>
      </c>
      <c r="B4" s="76"/>
      <c r="C4" s="55" t="s">
        <v>8</v>
      </c>
      <c r="D4" s="172" t="s">
        <v>248</v>
      </c>
      <c r="E4" s="172" t="s">
        <v>248</v>
      </c>
      <c r="F4" s="195" t="s">
        <v>316</v>
      </c>
      <c r="G4" s="172" t="s">
        <v>311</v>
      </c>
      <c r="H4" s="195">
        <v>27</v>
      </c>
      <c r="I4" s="172" t="s">
        <v>248</v>
      </c>
      <c r="J4" s="172" t="s">
        <v>248</v>
      </c>
      <c r="K4" s="172" t="s">
        <v>248</v>
      </c>
      <c r="L4" s="172" t="s">
        <v>248</v>
      </c>
      <c r="M4" s="172" t="s">
        <v>248</v>
      </c>
      <c r="N4" s="172" t="s">
        <v>248</v>
      </c>
      <c r="O4" s="172" t="s">
        <v>248</v>
      </c>
      <c r="P4" s="172" t="s">
        <v>248</v>
      </c>
      <c r="Q4" s="172" t="s">
        <v>248</v>
      </c>
      <c r="R4" s="172" t="s">
        <v>248</v>
      </c>
      <c r="S4" s="172" t="s">
        <v>248</v>
      </c>
      <c r="T4" s="172" t="s">
        <v>248</v>
      </c>
      <c r="U4" s="172" t="s">
        <v>248</v>
      </c>
    </row>
    <row r="5" spans="1:21" ht="12.75">
      <c r="A5" s="73">
        <v>41858</v>
      </c>
      <c r="B5" s="76"/>
      <c r="C5" s="55" t="s">
        <v>131</v>
      </c>
      <c r="D5" s="230" t="s">
        <v>248</v>
      </c>
      <c r="E5" s="134" t="s">
        <v>248</v>
      </c>
      <c r="F5" s="196" t="s">
        <v>313</v>
      </c>
      <c r="G5" s="134" t="s">
        <v>248</v>
      </c>
      <c r="H5" s="196">
        <v>17</v>
      </c>
      <c r="I5" s="134" t="s">
        <v>248</v>
      </c>
      <c r="J5" s="134" t="s">
        <v>248</v>
      </c>
      <c r="K5" s="134" t="s">
        <v>311</v>
      </c>
      <c r="L5" s="134" t="s">
        <v>248</v>
      </c>
      <c r="M5" s="134" t="s">
        <v>248</v>
      </c>
      <c r="N5" s="134" t="s">
        <v>248</v>
      </c>
      <c r="O5" s="134" t="s">
        <v>248</v>
      </c>
      <c r="P5" s="134" t="s">
        <v>248</v>
      </c>
      <c r="Q5" s="134" t="s">
        <v>248</v>
      </c>
      <c r="R5" s="134" t="s">
        <v>248</v>
      </c>
      <c r="S5" s="134" t="s">
        <v>248</v>
      </c>
      <c r="T5" s="134" t="s">
        <v>248</v>
      </c>
      <c r="U5" s="134" t="s">
        <v>248</v>
      </c>
    </row>
    <row r="6" spans="1:21" ht="12.75">
      <c r="A6" s="73">
        <v>41851</v>
      </c>
      <c r="B6" s="76"/>
      <c r="C6" s="55" t="s">
        <v>132</v>
      </c>
      <c r="D6" s="134" t="s">
        <v>248</v>
      </c>
      <c r="E6" s="134" t="s">
        <v>248</v>
      </c>
      <c r="F6" s="196" t="s">
        <v>336</v>
      </c>
      <c r="G6" s="134" t="s">
        <v>248</v>
      </c>
      <c r="H6" s="195">
        <v>25</v>
      </c>
      <c r="I6" s="134" t="s">
        <v>248</v>
      </c>
      <c r="J6" s="134" t="s">
        <v>248</v>
      </c>
      <c r="K6" s="134" t="s">
        <v>311</v>
      </c>
      <c r="L6" s="134" t="s">
        <v>248</v>
      </c>
      <c r="M6" s="134" t="s">
        <v>248</v>
      </c>
      <c r="N6" s="134" t="s">
        <v>248</v>
      </c>
      <c r="O6" s="134" t="s">
        <v>248</v>
      </c>
      <c r="P6" s="134" t="s">
        <v>248</v>
      </c>
      <c r="Q6" s="134" t="s">
        <v>248</v>
      </c>
      <c r="R6" s="134" t="s">
        <v>248</v>
      </c>
      <c r="S6" s="134" t="s">
        <v>248</v>
      </c>
      <c r="T6" s="134" t="s">
        <v>248</v>
      </c>
      <c r="U6" s="134" t="s">
        <v>248</v>
      </c>
    </row>
    <row r="7" spans="1:21" ht="12.75">
      <c r="A7" s="73">
        <v>41901</v>
      </c>
      <c r="B7" s="76"/>
      <c r="C7" s="55" t="s">
        <v>133</v>
      </c>
      <c r="D7" s="172" t="s">
        <v>311</v>
      </c>
      <c r="E7" s="172" t="s">
        <v>248</v>
      </c>
      <c r="F7" s="195" t="s">
        <v>313</v>
      </c>
      <c r="G7" s="172" t="s">
        <v>248</v>
      </c>
      <c r="H7" s="195">
        <v>57</v>
      </c>
      <c r="I7" s="172" t="s">
        <v>248</v>
      </c>
      <c r="J7" s="172" t="s">
        <v>248</v>
      </c>
      <c r="K7" s="172" t="s">
        <v>248</v>
      </c>
      <c r="L7" s="172" t="s">
        <v>248</v>
      </c>
      <c r="M7" s="172" t="s">
        <v>248</v>
      </c>
      <c r="N7" s="172" t="s">
        <v>248</v>
      </c>
      <c r="O7" s="172" t="s">
        <v>248</v>
      </c>
      <c r="P7" s="172" t="s">
        <v>248</v>
      </c>
      <c r="Q7" s="172" t="s">
        <v>248</v>
      </c>
      <c r="R7" s="172" t="s">
        <v>248</v>
      </c>
      <c r="S7" s="172" t="s">
        <v>248</v>
      </c>
      <c r="T7" s="172" t="s">
        <v>248</v>
      </c>
      <c r="U7" s="172" t="s">
        <v>311</v>
      </c>
    </row>
    <row r="8" spans="1:21" ht="12.75">
      <c r="A8" s="73">
        <v>41871</v>
      </c>
      <c r="B8" s="76"/>
      <c r="C8" s="55" t="s">
        <v>187</v>
      </c>
      <c r="D8" s="172" t="s">
        <v>248</v>
      </c>
      <c r="E8" s="172" t="s">
        <v>248</v>
      </c>
      <c r="F8" s="195" t="s">
        <v>313</v>
      </c>
      <c r="G8" s="172" t="s">
        <v>248</v>
      </c>
      <c r="H8" s="195">
        <v>25</v>
      </c>
      <c r="I8" s="172" t="s">
        <v>248</v>
      </c>
      <c r="J8" s="172" t="s">
        <v>248</v>
      </c>
      <c r="K8" s="172" t="s">
        <v>248</v>
      </c>
      <c r="L8" s="172" t="s">
        <v>248</v>
      </c>
      <c r="M8" s="172" t="s">
        <v>248</v>
      </c>
      <c r="N8" s="172" t="s">
        <v>248</v>
      </c>
      <c r="O8" s="172" t="s">
        <v>248</v>
      </c>
      <c r="P8" s="172" t="s">
        <v>248</v>
      </c>
      <c r="Q8" s="172" t="s">
        <v>248</v>
      </c>
      <c r="R8" s="172" t="s">
        <v>248</v>
      </c>
      <c r="S8" s="172" t="s">
        <v>248</v>
      </c>
      <c r="T8" s="172" t="s">
        <v>248</v>
      </c>
      <c r="U8" s="172" t="s">
        <v>248</v>
      </c>
    </row>
    <row r="9" spans="1:21" ht="12.75">
      <c r="A9" s="73">
        <v>41858</v>
      </c>
      <c r="B9" s="76"/>
      <c r="C9" s="55" t="s">
        <v>134</v>
      </c>
      <c r="D9" s="134" t="s">
        <v>248</v>
      </c>
      <c r="E9" s="134" t="s">
        <v>248</v>
      </c>
      <c r="F9" s="196" t="s">
        <v>313</v>
      </c>
      <c r="G9" s="134" t="s">
        <v>248</v>
      </c>
      <c r="H9" s="195">
        <v>25</v>
      </c>
      <c r="I9" s="134" t="s">
        <v>248</v>
      </c>
      <c r="J9" s="134" t="s">
        <v>248</v>
      </c>
      <c r="K9" s="134" t="s">
        <v>311</v>
      </c>
      <c r="L9" s="134" t="s">
        <v>248</v>
      </c>
      <c r="M9" s="134" t="s">
        <v>248</v>
      </c>
      <c r="N9" s="134" t="s">
        <v>248</v>
      </c>
      <c r="O9" s="134" t="s">
        <v>248</v>
      </c>
      <c r="P9" s="134" t="s">
        <v>248</v>
      </c>
      <c r="Q9" s="134" t="s">
        <v>248</v>
      </c>
      <c r="R9" s="134" t="s">
        <v>248</v>
      </c>
      <c r="S9" s="134" t="s">
        <v>248</v>
      </c>
      <c r="T9" s="134" t="s">
        <v>248</v>
      </c>
      <c r="U9" s="134" t="s">
        <v>248</v>
      </c>
    </row>
    <row r="10" spans="1:21" ht="12.75">
      <c r="A10" s="73">
        <v>41878</v>
      </c>
      <c r="B10" s="76"/>
      <c r="C10" s="55" t="s">
        <v>135</v>
      </c>
      <c r="D10" s="134" t="s">
        <v>248</v>
      </c>
      <c r="E10" s="134" t="s">
        <v>248</v>
      </c>
      <c r="F10" s="195" t="s">
        <v>336</v>
      </c>
      <c r="G10" s="134" t="s">
        <v>248</v>
      </c>
      <c r="H10" s="195">
        <v>11</v>
      </c>
      <c r="I10" s="134" t="s">
        <v>248</v>
      </c>
      <c r="J10" s="134" t="s">
        <v>248</v>
      </c>
      <c r="K10" s="134" t="s">
        <v>311</v>
      </c>
      <c r="L10" s="134" t="s">
        <v>248</v>
      </c>
      <c r="M10" s="134" t="s">
        <v>248</v>
      </c>
      <c r="N10" s="134" t="s">
        <v>248</v>
      </c>
      <c r="O10" s="134" t="s">
        <v>248</v>
      </c>
      <c r="P10" s="134" t="s">
        <v>248</v>
      </c>
      <c r="Q10" s="134" t="s">
        <v>248</v>
      </c>
      <c r="R10" s="134" t="s">
        <v>248</v>
      </c>
      <c r="S10" s="134" t="s">
        <v>248</v>
      </c>
      <c r="T10" s="134" t="s">
        <v>248</v>
      </c>
      <c r="U10" s="134" t="s">
        <v>248</v>
      </c>
    </row>
    <row r="11" spans="1:21" ht="12.75">
      <c r="A11" s="73">
        <v>41855</v>
      </c>
      <c r="B11" s="76"/>
      <c r="C11" s="55" t="s">
        <v>9</v>
      </c>
      <c r="D11" s="134" t="s">
        <v>248</v>
      </c>
      <c r="E11" s="134" t="s">
        <v>248</v>
      </c>
      <c r="F11" s="196" t="s">
        <v>316</v>
      </c>
      <c r="G11" s="134" t="s">
        <v>311</v>
      </c>
      <c r="H11" s="195">
        <v>25</v>
      </c>
      <c r="I11" s="134" t="s">
        <v>248</v>
      </c>
      <c r="J11" s="134" t="s">
        <v>248</v>
      </c>
      <c r="K11" s="134" t="s">
        <v>248</v>
      </c>
      <c r="L11" s="134" t="s">
        <v>248</v>
      </c>
      <c r="M11" s="134" t="s">
        <v>248</v>
      </c>
      <c r="N11" s="134" t="s">
        <v>248</v>
      </c>
      <c r="O11" s="134" t="s">
        <v>248</v>
      </c>
      <c r="P11" s="134" t="s">
        <v>248</v>
      </c>
      <c r="Q11" s="134" t="s">
        <v>248</v>
      </c>
      <c r="R11" s="134" t="s">
        <v>248</v>
      </c>
      <c r="S11" s="134" t="s">
        <v>248</v>
      </c>
      <c r="T11" s="134" t="s">
        <v>248</v>
      </c>
      <c r="U11" s="134" t="s">
        <v>248</v>
      </c>
    </row>
    <row r="12" spans="1:21" ht="12.75">
      <c r="A12" s="73">
        <v>41851</v>
      </c>
      <c r="B12" s="76"/>
      <c r="C12" s="55" t="s">
        <v>10</v>
      </c>
      <c r="D12" s="134" t="s">
        <v>248</v>
      </c>
      <c r="E12" s="134" t="s">
        <v>248</v>
      </c>
      <c r="F12" s="196" t="s">
        <v>336</v>
      </c>
      <c r="G12" s="134" t="s">
        <v>248</v>
      </c>
      <c r="H12" s="195">
        <v>19</v>
      </c>
      <c r="I12" s="134" t="s">
        <v>248</v>
      </c>
      <c r="J12" s="134" t="s">
        <v>248</v>
      </c>
      <c r="K12" s="134" t="s">
        <v>311</v>
      </c>
      <c r="L12" s="134" t="s">
        <v>248</v>
      </c>
      <c r="M12" s="134" t="s">
        <v>248</v>
      </c>
      <c r="N12" s="134" t="s">
        <v>248</v>
      </c>
      <c r="O12" s="134" t="s">
        <v>248</v>
      </c>
      <c r="P12" s="134" t="s">
        <v>248</v>
      </c>
      <c r="Q12" s="134" t="s">
        <v>248</v>
      </c>
      <c r="R12" s="134" t="s">
        <v>248</v>
      </c>
      <c r="S12" s="134" t="s">
        <v>248</v>
      </c>
      <c r="T12" s="134" t="s">
        <v>248</v>
      </c>
      <c r="U12" s="134" t="s">
        <v>248</v>
      </c>
    </row>
    <row r="13" spans="1:21" ht="12.75">
      <c r="A13" s="73">
        <v>41828</v>
      </c>
      <c r="B13" s="76"/>
      <c r="C13" s="55" t="s">
        <v>2</v>
      </c>
      <c r="D13" s="172" t="s">
        <v>248</v>
      </c>
      <c r="E13" s="172" t="s">
        <v>248</v>
      </c>
      <c r="F13" s="195" t="s">
        <v>313</v>
      </c>
      <c r="G13" s="172" t="s">
        <v>248</v>
      </c>
      <c r="H13" s="195">
        <v>21</v>
      </c>
      <c r="I13" s="172" t="s">
        <v>248</v>
      </c>
      <c r="J13" s="172" t="s">
        <v>248</v>
      </c>
      <c r="K13" s="172" t="s">
        <v>248</v>
      </c>
      <c r="L13" s="172" t="s">
        <v>248</v>
      </c>
      <c r="M13" s="172" t="s">
        <v>248</v>
      </c>
      <c r="N13" s="172" t="s">
        <v>248</v>
      </c>
      <c r="O13" s="172" t="s">
        <v>248</v>
      </c>
      <c r="P13" s="172" t="s">
        <v>248</v>
      </c>
      <c r="Q13" s="172" t="s">
        <v>248</v>
      </c>
      <c r="R13" s="172" t="s">
        <v>248</v>
      </c>
      <c r="S13" s="172" t="s">
        <v>248</v>
      </c>
      <c r="T13" s="172" t="s">
        <v>248</v>
      </c>
      <c r="U13" s="172" t="s">
        <v>248</v>
      </c>
    </row>
    <row r="14" spans="1:21" ht="12.75">
      <c r="A14" s="73">
        <v>41878</v>
      </c>
      <c r="B14" s="76"/>
      <c r="C14" s="55" t="s">
        <v>136</v>
      </c>
      <c r="D14" s="172" t="s">
        <v>248</v>
      </c>
      <c r="E14" s="172" t="s">
        <v>248</v>
      </c>
      <c r="F14" s="195" t="s">
        <v>336</v>
      </c>
      <c r="G14" s="172" t="s">
        <v>248</v>
      </c>
      <c r="H14" s="195">
        <v>8</v>
      </c>
      <c r="I14" s="172" t="s">
        <v>248</v>
      </c>
      <c r="J14" s="172" t="s">
        <v>248</v>
      </c>
      <c r="K14" s="172" t="s">
        <v>311</v>
      </c>
      <c r="L14" s="172" t="s">
        <v>248</v>
      </c>
      <c r="M14" s="172" t="s">
        <v>248</v>
      </c>
      <c r="N14" s="172" t="s">
        <v>248</v>
      </c>
      <c r="O14" s="172" t="s">
        <v>248</v>
      </c>
      <c r="P14" s="172" t="s">
        <v>248</v>
      </c>
      <c r="Q14" s="172" t="s">
        <v>248</v>
      </c>
      <c r="R14" s="172" t="s">
        <v>248</v>
      </c>
      <c r="S14" s="172" t="s">
        <v>248</v>
      </c>
      <c r="T14" s="172" t="s">
        <v>248</v>
      </c>
      <c r="U14" s="172" t="s">
        <v>248</v>
      </c>
    </row>
    <row r="15" spans="1:22" ht="12.75">
      <c r="A15" s="73">
        <v>41881</v>
      </c>
      <c r="B15" s="76"/>
      <c r="C15" s="55" t="s">
        <v>37</v>
      </c>
      <c r="D15" s="172" t="s">
        <v>248</v>
      </c>
      <c r="E15" s="172" t="s">
        <v>248</v>
      </c>
      <c r="F15" s="195" t="s">
        <v>322</v>
      </c>
      <c r="G15" s="172" t="s">
        <v>248</v>
      </c>
      <c r="H15" s="195">
        <v>11</v>
      </c>
      <c r="I15" s="172" t="s">
        <v>311</v>
      </c>
      <c r="J15" s="172" t="s">
        <v>311</v>
      </c>
      <c r="K15" s="172" t="s">
        <v>311</v>
      </c>
      <c r="L15" s="172" t="s">
        <v>311</v>
      </c>
      <c r="M15" s="172" t="s">
        <v>311</v>
      </c>
      <c r="N15" s="172" t="s">
        <v>311</v>
      </c>
      <c r="O15" s="172" t="s">
        <v>248</v>
      </c>
      <c r="P15" s="172" t="s">
        <v>311</v>
      </c>
      <c r="Q15" s="172" t="s">
        <v>311</v>
      </c>
      <c r="R15" s="172" t="s">
        <v>311</v>
      </c>
      <c r="S15" s="172" t="s">
        <v>248</v>
      </c>
      <c r="T15" s="172" t="s">
        <v>311</v>
      </c>
      <c r="U15" s="172" t="s">
        <v>248</v>
      </c>
      <c r="V15" s="174"/>
    </row>
    <row r="16" spans="1:21" ht="12.75">
      <c r="A16" s="73">
        <v>41879</v>
      </c>
      <c r="B16" s="76"/>
      <c r="C16" s="55" t="s">
        <v>137</v>
      </c>
      <c r="D16" s="172" t="s">
        <v>248</v>
      </c>
      <c r="E16" s="172" t="s">
        <v>248</v>
      </c>
      <c r="F16" s="195" t="s">
        <v>313</v>
      </c>
      <c r="G16" s="172" t="s">
        <v>248</v>
      </c>
      <c r="H16" s="195">
        <v>39</v>
      </c>
      <c r="I16" s="172" t="s">
        <v>248</v>
      </c>
      <c r="J16" s="172" t="s">
        <v>248</v>
      </c>
      <c r="K16" s="172" t="s">
        <v>248</v>
      </c>
      <c r="L16" s="172" t="s">
        <v>248</v>
      </c>
      <c r="M16" s="172" t="s">
        <v>248</v>
      </c>
      <c r="N16" s="172" t="s">
        <v>248</v>
      </c>
      <c r="O16" s="172" t="s">
        <v>248</v>
      </c>
      <c r="P16" s="172" t="s">
        <v>248</v>
      </c>
      <c r="Q16" s="172" t="s">
        <v>248</v>
      </c>
      <c r="R16" s="172" t="s">
        <v>248</v>
      </c>
      <c r="S16" s="172" t="s">
        <v>248</v>
      </c>
      <c r="T16" s="172" t="s">
        <v>248</v>
      </c>
      <c r="U16" s="172" t="s">
        <v>248</v>
      </c>
    </row>
    <row r="17" spans="1:21" ht="12.75">
      <c r="A17" s="73">
        <v>41858</v>
      </c>
      <c r="B17" s="76"/>
      <c r="C17" s="55" t="s">
        <v>138</v>
      </c>
      <c r="D17" s="134" t="s">
        <v>248</v>
      </c>
      <c r="E17" s="134" t="s">
        <v>248</v>
      </c>
      <c r="F17" s="196" t="s">
        <v>313</v>
      </c>
      <c r="G17" s="134" t="s">
        <v>248</v>
      </c>
      <c r="H17" s="195">
        <v>25</v>
      </c>
      <c r="I17" s="134" t="s">
        <v>248</v>
      </c>
      <c r="J17" s="134" t="s">
        <v>248</v>
      </c>
      <c r="K17" s="134" t="s">
        <v>311</v>
      </c>
      <c r="L17" s="134" t="s">
        <v>248</v>
      </c>
      <c r="M17" s="134" t="s">
        <v>248</v>
      </c>
      <c r="N17" s="134" t="s">
        <v>248</v>
      </c>
      <c r="O17" s="134" t="s">
        <v>248</v>
      </c>
      <c r="P17" s="134" t="s">
        <v>248</v>
      </c>
      <c r="Q17" s="134" t="s">
        <v>248</v>
      </c>
      <c r="R17" s="134" t="s">
        <v>248</v>
      </c>
      <c r="S17" s="134" t="s">
        <v>248</v>
      </c>
      <c r="T17" s="134" t="s">
        <v>248</v>
      </c>
      <c r="U17" s="134" t="s">
        <v>248</v>
      </c>
    </row>
    <row r="18" spans="1:21" ht="12.75">
      <c r="A18" s="73">
        <v>41880</v>
      </c>
      <c r="B18" s="76"/>
      <c r="C18" s="55" t="s">
        <v>139</v>
      </c>
      <c r="D18" s="134" t="s">
        <v>248</v>
      </c>
      <c r="E18" s="134" t="s">
        <v>248</v>
      </c>
      <c r="F18" s="322" t="s">
        <v>409</v>
      </c>
      <c r="G18" s="318" t="s">
        <v>408</v>
      </c>
      <c r="H18" s="196">
        <v>15</v>
      </c>
      <c r="I18" s="134" t="s">
        <v>248</v>
      </c>
      <c r="J18" s="134" t="s">
        <v>248</v>
      </c>
      <c r="K18" s="134" t="s">
        <v>311</v>
      </c>
      <c r="L18" s="134" t="s">
        <v>248</v>
      </c>
      <c r="M18" s="134" t="s">
        <v>248</v>
      </c>
      <c r="N18" s="134" t="s">
        <v>248</v>
      </c>
      <c r="O18" s="134" t="s">
        <v>248</v>
      </c>
      <c r="P18" s="134" t="s">
        <v>248</v>
      </c>
      <c r="Q18" s="134" t="s">
        <v>248</v>
      </c>
      <c r="R18" s="134" t="s">
        <v>248</v>
      </c>
      <c r="S18" s="134" t="s">
        <v>248</v>
      </c>
      <c r="T18" s="134" t="s">
        <v>248</v>
      </c>
      <c r="U18" s="134" t="s">
        <v>248</v>
      </c>
    </row>
    <row r="19" spans="1:21" ht="12.75">
      <c r="A19" s="73">
        <v>41880</v>
      </c>
      <c r="B19" s="76"/>
      <c r="C19" s="55" t="s">
        <v>140</v>
      </c>
      <c r="D19" s="172" t="s">
        <v>248</v>
      </c>
      <c r="E19" s="172" t="s">
        <v>248</v>
      </c>
      <c r="F19" s="322" t="s">
        <v>409</v>
      </c>
      <c r="G19" s="319" t="s">
        <v>311</v>
      </c>
      <c r="H19" s="195">
        <v>10</v>
      </c>
      <c r="I19" s="172" t="s">
        <v>248</v>
      </c>
      <c r="J19" s="172" t="s">
        <v>248</v>
      </c>
      <c r="K19" s="172" t="s">
        <v>311</v>
      </c>
      <c r="L19" s="172" t="s">
        <v>248</v>
      </c>
      <c r="M19" s="172" t="s">
        <v>248</v>
      </c>
      <c r="N19" s="172" t="s">
        <v>248</v>
      </c>
      <c r="O19" s="172" t="s">
        <v>248</v>
      </c>
      <c r="P19" s="172" t="s">
        <v>248</v>
      </c>
      <c r="Q19" s="172" t="s">
        <v>248</v>
      </c>
      <c r="R19" s="172" t="s">
        <v>248</v>
      </c>
      <c r="S19" s="172" t="s">
        <v>248</v>
      </c>
      <c r="T19" s="172" t="s">
        <v>248</v>
      </c>
      <c r="U19" s="172" t="s">
        <v>248</v>
      </c>
    </row>
    <row r="20" spans="1:21" ht="12.75">
      <c r="A20" s="73">
        <v>41878</v>
      </c>
      <c r="B20" s="76"/>
      <c r="C20" s="55" t="s">
        <v>141</v>
      </c>
      <c r="D20" s="134" t="s">
        <v>248</v>
      </c>
      <c r="E20" s="134" t="s">
        <v>248</v>
      </c>
      <c r="F20" s="195" t="s">
        <v>336</v>
      </c>
      <c r="G20" s="134" t="s">
        <v>248</v>
      </c>
      <c r="H20" s="195">
        <v>11</v>
      </c>
      <c r="I20" s="134" t="s">
        <v>248</v>
      </c>
      <c r="J20" s="134" t="s">
        <v>248</v>
      </c>
      <c r="K20" s="134" t="s">
        <v>311</v>
      </c>
      <c r="L20" s="134" t="s">
        <v>248</v>
      </c>
      <c r="M20" s="134" t="s">
        <v>248</v>
      </c>
      <c r="N20" s="134" t="s">
        <v>248</v>
      </c>
      <c r="O20" s="134" t="s">
        <v>248</v>
      </c>
      <c r="P20" s="134" t="s">
        <v>248</v>
      </c>
      <c r="Q20" s="134" t="s">
        <v>248</v>
      </c>
      <c r="R20" s="134" t="s">
        <v>248</v>
      </c>
      <c r="S20" s="134" t="s">
        <v>248</v>
      </c>
      <c r="T20" s="134" t="s">
        <v>248</v>
      </c>
      <c r="U20" s="134" t="s">
        <v>248</v>
      </c>
    </row>
    <row r="21" spans="1:21" ht="12.75">
      <c r="A21" s="73">
        <v>41878</v>
      </c>
      <c r="B21" s="76"/>
      <c r="C21" s="55" t="s">
        <v>142</v>
      </c>
      <c r="D21" s="134" t="s">
        <v>248</v>
      </c>
      <c r="E21" s="134" t="s">
        <v>248</v>
      </c>
      <c r="F21" s="195" t="s">
        <v>336</v>
      </c>
      <c r="G21" s="134" t="s">
        <v>248</v>
      </c>
      <c r="H21" s="195">
        <v>11</v>
      </c>
      <c r="I21" s="134" t="s">
        <v>248</v>
      </c>
      <c r="J21" s="134" t="s">
        <v>248</v>
      </c>
      <c r="K21" s="134" t="s">
        <v>311</v>
      </c>
      <c r="L21" s="134" t="s">
        <v>248</v>
      </c>
      <c r="M21" s="134" t="s">
        <v>248</v>
      </c>
      <c r="N21" s="134" t="s">
        <v>248</v>
      </c>
      <c r="O21" s="134" t="s">
        <v>248</v>
      </c>
      <c r="P21" s="134" t="s">
        <v>248</v>
      </c>
      <c r="Q21" s="134" t="s">
        <v>248</v>
      </c>
      <c r="R21" s="134" t="s">
        <v>248</v>
      </c>
      <c r="S21" s="134" t="s">
        <v>248</v>
      </c>
      <c r="T21" s="134" t="s">
        <v>248</v>
      </c>
      <c r="U21" s="134" t="s">
        <v>248</v>
      </c>
    </row>
    <row r="22" spans="1:21" ht="12.75">
      <c r="A22" s="73">
        <v>41879</v>
      </c>
      <c r="B22" s="76"/>
      <c r="C22" s="55" t="s">
        <v>143</v>
      </c>
      <c r="D22" s="172" t="s">
        <v>248</v>
      </c>
      <c r="E22" s="172" t="s">
        <v>248</v>
      </c>
      <c r="F22" s="195" t="s">
        <v>394</v>
      </c>
      <c r="G22" s="172" t="s">
        <v>248</v>
      </c>
      <c r="H22" s="195">
        <v>11</v>
      </c>
      <c r="I22" s="172" t="s">
        <v>248</v>
      </c>
      <c r="J22" s="172" t="s">
        <v>311</v>
      </c>
      <c r="K22" s="172" t="s">
        <v>311</v>
      </c>
      <c r="L22" s="172" t="s">
        <v>248</v>
      </c>
      <c r="M22" s="172" t="s">
        <v>248</v>
      </c>
      <c r="N22" s="172" t="s">
        <v>248</v>
      </c>
      <c r="O22" s="172" t="s">
        <v>248</v>
      </c>
      <c r="P22" s="172" t="s">
        <v>248</v>
      </c>
      <c r="Q22" s="172" t="s">
        <v>248</v>
      </c>
      <c r="R22" s="172" t="s">
        <v>248</v>
      </c>
      <c r="S22" s="172" t="s">
        <v>248</v>
      </c>
      <c r="T22" s="172" t="s">
        <v>248</v>
      </c>
      <c r="U22" s="172" t="s">
        <v>248</v>
      </c>
    </row>
    <row r="23" spans="1:21" ht="12.75">
      <c r="A23" s="73">
        <v>41887</v>
      </c>
      <c r="B23" s="76"/>
      <c r="C23" s="55" t="s">
        <v>407</v>
      </c>
      <c r="D23" s="172" t="s">
        <v>311</v>
      </c>
      <c r="E23" s="172" t="s">
        <v>311</v>
      </c>
      <c r="F23" s="195" t="s">
        <v>313</v>
      </c>
      <c r="G23" s="172" t="s">
        <v>248</v>
      </c>
      <c r="H23" s="317" t="s">
        <v>402</v>
      </c>
      <c r="I23" s="172" t="s">
        <v>311</v>
      </c>
      <c r="J23" s="172" t="s">
        <v>311</v>
      </c>
      <c r="K23" s="172" t="s">
        <v>311</v>
      </c>
      <c r="L23" s="172" t="s">
        <v>311</v>
      </c>
      <c r="M23" s="172" t="s">
        <v>311</v>
      </c>
      <c r="N23" s="172" t="s">
        <v>311</v>
      </c>
      <c r="O23" s="172" t="s">
        <v>311</v>
      </c>
      <c r="P23" s="172" t="s">
        <v>311</v>
      </c>
      <c r="Q23" s="172" t="s">
        <v>311</v>
      </c>
      <c r="R23" s="172" t="s">
        <v>311</v>
      </c>
      <c r="S23" s="172" t="s">
        <v>248</v>
      </c>
      <c r="T23" s="172" t="s">
        <v>248</v>
      </c>
      <c r="U23" s="172" t="s">
        <v>248</v>
      </c>
    </row>
    <row r="24" spans="1:21" ht="12.75">
      <c r="A24" s="73">
        <v>41878</v>
      </c>
      <c r="B24" s="76"/>
      <c r="C24" s="55" t="s">
        <v>79</v>
      </c>
      <c r="D24" s="172" t="s">
        <v>248</v>
      </c>
      <c r="E24" s="172" t="s">
        <v>248</v>
      </c>
      <c r="F24" s="195" t="s">
        <v>336</v>
      </c>
      <c r="G24" s="172" t="s">
        <v>248</v>
      </c>
      <c r="H24" s="195">
        <v>14</v>
      </c>
      <c r="I24" s="172" t="s">
        <v>248</v>
      </c>
      <c r="J24" s="172" t="s">
        <v>248</v>
      </c>
      <c r="K24" s="172" t="s">
        <v>311</v>
      </c>
      <c r="L24" s="172" t="s">
        <v>248</v>
      </c>
      <c r="M24" s="172" t="s">
        <v>248</v>
      </c>
      <c r="N24" s="172" t="s">
        <v>248</v>
      </c>
      <c r="O24" s="172" t="s">
        <v>248</v>
      </c>
      <c r="P24" s="172" t="s">
        <v>248</v>
      </c>
      <c r="Q24" s="172" t="s">
        <v>248</v>
      </c>
      <c r="R24" s="172" t="s">
        <v>248</v>
      </c>
      <c r="S24" s="172" t="s">
        <v>248</v>
      </c>
      <c r="T24" s="172" t="s">
        <v>248</v>
      </c>
      <c r="U24" s="172" t="s">
        <v>248</v>
      </c>
    </row>
    <row r="25" spans="1:21" ht="12.75">
      <c r="A25" s="73">
        <v>41851</v>
      </c>
      <c r="B25" s="76"/>
      <c r="C25" s="55" t="s">
        <v>144</v>
      </c>
      <c r="D25" s="134" t="s">
        <v>248</v>
      </c>
      <c r="E25" s="134" t="s">
        <v>248</v>
      </c>
      <c r="F25" s="196" t="s">
        <v>336</v>
      </c>
      <c r="G25" s="134" t="s">
        <v>248</v>
      </c>
      <c r="H25" s="195">
        <v>25</v>
      </c>
      <c r="I25" s="134" t="s">
        <v>248</v>
      </c>
      <c r="J25" s="134" t="s">
        <v>248</v>
      </c>
      <c r="K25" s="134" t="s">
        <v>311</v>
      </c>
      <c r="L25" s="134" t="s">
        <v>248</v>
      </c>
      <c r="M25" s="134" t="s">
        <v>248</v>
      </c>
      <c r="N25" s="134" t="s">
        <v>248</v>
      </c>
      <c r="O25" s="134" t="s">
        <v>248</v>
      </c>
      <c r="P25" s="134" t="s">
        <v>248</v>
      </c>
      <c r="Q25" s="134" t="s">
        <v>248</v>
      </c>
      <c r="R25" s="134" t="s">
        <v>248</v>
      </c>
      <c r="S25" s="134" t="s">
        <v>248</v>
      </c>
      <c r="T25" s="134" t="s">
        <v>248</v>
      </c>
      <c r="U25" s="134" t="s">
        <v>248</v>
      </c>
    </row>
    <row r="26" spans="1:21" ht="12.75">
      <c r="A26" s="73">
        <v>41879</v>
      </c>
      <c r="B26" s="76"/>
      <c r="C26" s="55" t="s">
        <v>11</v>
      </c>
      <c r="D26" s="172" t="s">
        <v>248</v>
      </c>
      <c r="E26" s="172" t="s">
        <v>248</v>
      </c>
      <c r="F26" s="195" t="s">
        <v>313</v>
      </c>
      <c r="G26" s="172" t="s">
        <v>248</v>
      </c>
      <c r="H26" s="195">
        <v>8</v>
      </c>
      <c r="I26" s="172" t="s">
        <v>248</v>
      </c>
      <c r="J26" s="172" t="s">
        <v>311</v>
      </c>
      <c r="K26" s="172" t="s">
        <v>311</v>
      </c>
      <c r="L26" s="172" t="s">
        <v>248</v>
      </c>
      <c r="M26" s="172" t="s">
        <v>248</v>
      </c>
      <c r="N26" s="172" t="s">
        <v>248</v>
      </c>
      <c r="O26" s="172" t="s">
        <v>248</v>
      </c>
      <c r="P26" s="172" t="s">
        <v>248</v>
      </c>
      <c r="Q26" s="172" t="s">
        <v>248</v>
      </c>
      <c r="R26" s="172" t="s">
        <v>248</v>
      </c>
      <c r="S26" s="172" t="s">
        <v>248</v>
      </c>
      <c r="T26" s="172" t="s">
        <v>248</v>
      </c>
      <c r="U26" s="172" t="s">
        <v>248</v>
      </c>
    </row>
    <row r="27" spans="1:21" ht="12.75">
      <c r="A27" s="73">
        <v>41851</v>
      </c>
      <c r="B27" s="76"/>
      <c r="C27" s="55" t="s">
        <v>145</v>
      </c>
      <c r="D27" s="134" t="s">
        <v>248</v>
      </c>
      <c r="E27" s="134" t="s">
        <v>248</v>
      </c>
      <c r="F27" s="196" t="s">
        <v>336</v>
      </c>
      <c r="G27" s="134" t="s">
        <v>248</v>
      </c>
      <c r="H27" s="195">
        <v>25</v>
      </c>
      <c r="I27" s="134" t="s">
        <v>248</v>
      </c>
      <c r="J27" s="134" t="s">
        <v>248</v>
      </c>
      <c r="K27" s="134" t="s">
        <v>311</v>
      </c>
      <c r="L27" s="134" t="s">
        <v>248</v>
      </c>
      <c r="M27" s="134" t="s">
        <v>248</v>
      </c>
      <c r="N27" s="134" t="s">
        <v>248</v>
      </c>
      <c r="O27" s="134" t="s">
        <v>248</v>
      </c>
      <c r="P27" s="134" t="s">
        <v>248</v>
      </c>
      <c r="Q27" s="134" t="s">
        <v>248</v>
      </c>
      <c r="R27" s="134" t="s">
        <v>248</v>
      </c>
      <c r="S27" s="134" t="s">
        <v>248</v>
      </c>
      <c r="T27" s="134" t="s">
        <v>248</v>
      </c>
      <c r="U27" s="134" t="s">
        <v>248</v>
      </c>
    </row>
    <row r="28" spans="1:21" ht="12.75">
      <c r="A28" s="73">
        <v>41845</v>
      </c>
      <c r="B28" s="76"/>
      <c r="C28" s="55" t="s">
        <v>146</v>
      </c>
      <c r="D28" s="134" t="s">
        <v>248</v>
      </c>
      <c r="E28" s="134" t="s">
        <v>248</v>
      </c>
      <c r="F28" s="196" t="s">
        <v>387</v>
      </c>
      <c r="G28" s="134" t="s">
        <v>248</v>
      </c>
      <c r="H28" s="195">
        <v>14</v>
      </c>
      <c r="I28" s="134" t="s">
        <v>248</v>
      </c>
      <c r="J28" s="134" t="s">
        <v>248</v>
      </c>
      <c r="K28" s="134" t="s">
        <v>248</v>
      </c>
      <c r="L28" s="134" t="s">
        <v>248</v>
      </c>
      <c r="M28" s="134" t="s">
        <v>248</v>
      </c>
      <c r="N28" s="134" t="s">
        <v>248</v>
      </c>
      <c r="O28" s="134" t="s">
        <v>248</v>
      </c>
      <c r="P28" s="134" t="s">
        <v>248</v>
      </c>
      <c r="Q28" s="134" t="s">
        <v>248</v>
      </c>
      <c r="R28" s="134" t="s">
        <v>248</v>
      </c>
      <c r="S28" s="134" t="s">
        <v>248</v>
      </c>
      <c r="T28" s="134" t="s">
        <v>248</v>
      </c>
      <c r="U28" s="134" t="s">
        <v>311</v>
      </c>
    </row>
    <row r="29" spans="1:21" ht="12.75">
      <c r="A29" s="73">
        <v>41835</v>
      </c>
      <c r="B29" s="76"/>
      <c r="C29" s="55" t="s">
        <v>147</v>
      </c>
      <c r="D29" s="172" t="s">
        <v>248</v>
      </c>
      <c r="E29" s="172" t="s">
        <v>248</v>
      </c>
      <c r="F29" s="195" t="s">
        <v>322</v>
      </c>
      <c r="G29" s="172" t="s">
        <v>248</v>
      </c>
      <c r="H29" s="195">
        <v>7</v>
      </c>
      <c r="I29" s="172" t="s">
        <v>248</v>
      </c>
      <c r="J29" s="172" t="s">
        <v>311</v>
      </c>
      <c r="K29" s="172" t="s">
        <v>311</v>
      </c>
      <c r="L29" s="172" t="s">
        <v>311</v>
      </c>
      <c r="M29" s="172" t="s">
        <v>311</v>
      </c>
      <c r="N29" s="172" t="s">
        <v>248</v>
      </c>
      <c r="O29" s="172" t="s">
        <v>248</v>
      </c>
      <c r="P29" s="172" t="s">
        <v>248</v>
      </c>
      <c r="Q29" s="172" t="s">
        <v>248</v>
      </c>
      <c r="R29" s="172" t="s">
        <v>248</v>
      </c>
      <c r="S29" s="172" t="s">
        <v>311</v>
      </c>
      <c r="T29" s="172" t="s">
        <v>248</v>
      </c>
      <c r="U29" s="172" t="s">
        <v>311</v>
      </c>
    </row>
    <row r="30" spans="1:21" ht="12.75">
      <c r="A30" s="73">
        <v>41891</v>
      </c>
      <c r="B30" s="76"/>
      <c r="C30" s="55" t="s">
        <v>148</v>
      </c>
      <c r="D30" s="172" t="s">
        <v>248</v>
      </c>
      <c r="E30" s="172" t="s">
        <v>248</v>
      </c>
      <c r="F30" s="195" t="s">
        <v>313</v>
      </c>
      <c r="G30" s="172" t="s">
        <v>248</v>
      </c>
      <c r="H30" s="195">
        <v>12</v>
      </c>
      <c r="I30" s="172" t="s">
        <v>311</v>
      </c>
      <c r="J30" s="172" t="s">
        <v>311</v>
      </c>
      <c r="K30" s="172" t="s">
        <v>311</v>
      </c>
      <c r="L30" s="172" t="s">
        <v>248</v>
      </c>
      <c r="M30" s="172" t="s">
        <v>248</v>
      </c>
      <c r="N30" s="172" t="s">
        <v>311</v>
      </c>
      <c r="O30" s="172" t="s">
        <v>248</v>
      </c>
      <c r="P30" s="172" t="s">
        <v>311</v>
      </c>
      <c r="Q30" s="172" t="s">
        <v>248</v>
      </c>
      <c r="R30" s="172" t="s">
        <v>248</v>
      </c>
      <c r="S30" s="172" t="s">
        <v>248</v>
      </c>
      <c r="T30" s="172" t="s">
        <v>248</v>
      </c>
      <c r="U30" s="172" t="s">
        <v>248</v>
      </c>
    </row>
    <row r="31" spans="1:21" ht="12.75">
      <c r="A31" s="73">
        <v>41879</v>
      </c>
      <c r="B31" s="76"/>
      <c r="C31" s="55" t="s">
        <v>80</v>
      </c>
      <c r="D31" s="172" t="s">
        <v>248</v>
      </c>
      <c r="E31" s="172" t="s">
        <v>248</v>
      </c>
      <c r="F31" s="195" t="s">
        <v>313</v>
      </c>
      <c r="G31" s="172" t="s">
        <v>248</v>
      </c>
      <c r="H31" s="195">
        <v>23</v>
      </c>
      <c r="I31" s="172" t="s">
        <v>248</v>
      </c>
      <c r="J31" s="172" t="s">
        <v>248</v>
      </c>
      <c r="K31" s="172" t="s">
        <v>248</v>
      </c>
      <c r="L31" s="172" t="s">
        <v>248</v>
      </c>
      <c r="M31" s="172" t="s">
        <v>248</v>
      </c>
      <c r="N31" s="172" t="s">
        <v>248</v>
      </c>
      <c r="O31" s="172" t="s">
        <v>248</v>
      </c>
      <c r="P31" s="172" t="s">
        <v>248</v>
      </c>
      <c r="Q31" s="172" t="s">
        <v>248</v>
      </c>
      <c r="R31" s="172" t="s">
        <v>248</v>
      </c>
      <c r="S31" s="172" t="s">
        <v>248</v>
      </c>
      <c r="T31" s="172" t="s">
        <v>248</v>
      </c>
      <c r="U31" s="172" t="s">
        <v>248</v>
      </c>
    </row>
    <row r="32" spans="1:21" ht="12.75">
      <c r="A32" s="73">
        <v>41887</v>
      </c>
      <c r="B32" s="76"/>
      <c r="C32" s="55" t="s">
        <v>372</v>
      </c>
      <c r="D32" s="172" t="s">
        <v>311</v>
      </c>
      <c r="E32" s="172" t="s">
        <v>311</v>
      </c>
      <c r="F32" s="195" t="s">
        <v>313</v>
      </c>
      <c r="G32" s="172" t="s">
        <v>248</v>
      </c>
      <c r="H32" s="318" t="s">
        <v>402</v>
      </c>
      <c r="I32" s="172" t="s">
        <v>311</v>
      </c>
      <c r="J32" s="172" t="s">
        <v>311</v>
      </c>
      <c r="K32" s="172" t="s">
        <v>311</v>
      </c>
      <c r="L32" s="172" t="s">
        <v>311</v>
      </c>
      <c r="M32" s="172" t="s">
        <v>311</v>
      </c>
      <c r="N32" s="172" t="s">
        <v>311</v>
      </c>
      <c r="O32" s="172" t="s">
        <v>311</v>
      </c>
      <c r="P32" s="172" t="s">
        <v>311</v>
      </c>
      <c r="Q32" s="172" t="s">
        <v>311</v>
      </c>
      <c r="R32" s="172" t="s">
        <v>311</v>
      </c>
      <c r="S32" s="172" t="s">
        <v>248</v>
      </c>
      <c r="T32" s="172" t="s">
        <v>248</v>
      </c>
      <c r="U32" s="172" t="s">
        <v>248</v>
      </c>
    </row>
    <row r="33" spans="1:21" ht="12.75">
      <c r="A33" s="73">
        <v>41845</v>
      </c>
      <c r="B33" s="76"/>
      <c r="C33" s="55" t="s">
        <v>3</v>
      </c>
      <c r="D33" s="134" t="s">
        <v>248</v>
      </c>
      <c r="E33" s="134" t="s">
        <v>248</v>
      </c>
      <c r="F33" s="196" t="s">
        <v>387</v>
      </c>
      <c r="G33" s="134" t="s">
        <v>248</v>
      </c>
      <c r="H33" s="317">
        <v>23</v>
      </c>
      <c r="I33" s="134" t="s">
        <v>248</v>
      </c>
      <c r="J33" s="134" t="s">
        <v>248</v>
      </c>
      <c r="K33" s="134" t="s">
        <v>248</v>
      </c>
      <c r="L33" s="134" t="s">
        <v>248</v>
      </c>
      <c r="M33" s="134" t="s">
        <v>248</v>
      </c>
      <c r="N33" s="134" t="s">
        <v>248</v>
      </c>
      <c r="O33" s="134" t="s">
        <v>248</v>
      </c>
      <c r="P33" s="134" t="s">
        <v>248</v>
      </c>
      <c r="Q33" s="134" t="s">
        <v>248</v>
      </c>
      <c r="R33" s="134" t="s">
        <v>248</v>
      </c>
      <c r="S33" s="134" t="s">
        <v>248</v>
      </c>
      <c r="T33" s="134" t="s">
        <v>248</v>
      </c>
      <c r="U33" s="134" t="s">
        <v>311</v>
      </c>
    </row>
    <row r="34" spans="1:21" ht="12.75">
      <c r="A34" s="73">
        <v>41878</v>
      </c>
      <c r="B34" s="76"/>
      <c r="C34" s="55" t="s">
        <v>212</v>
      </c>
      <c r="D34" s="134" t="s">
        <v>248</v>
      </c>
      <c r="E34" s="134" t="s">
        <v>248</v>
      </c>
      <c r="F34" s="195" t="s">
        <v>336</v>
      </c>
      <c r="G34" s="134" t="s">
        <v>248</v>
      </c>
      <c r="H34" s="317">
        <v>7</v>
      </c>
      <c r="I34" s="134" t="s">
        <v>248</v>
      </c>
      <c r="J34" s="134" t="s">
        <v>248</v>
      </c>
      <c r="K34" s="134" t="s">
        <v>311</v>
      </c>
      <c r="L34" s="134" t="s">
        <v>248</v>
      </c>
      <c r="M34" s="134" t="s">
        <v>248</v>
      </c>
      <c r="N34" s="134" t="s">
        <v>248</v>
      </c>
      <c r="O34" s="134" t="s">
        <v>248</v>
      </c>
      <c r="P34" s="134" t="s">
        <v>248</v>
      </c>
      <c r="Q34" s="134" t="s">
        <v>248</v>
      </c>
      <c r="R34" s="134" t="s">
        <v>248</v>
      </c>
      <c r="S34" s="134" t="s">
        <v>248</v>
      </c>
      <c r="T34" s="134" t="s">
        <v>248</v>
      </c>
      <c r="U34" s="134" t="s">
        <v>248</v>
      </c>
    </row>
    <row r="35" spans="1:21" ht="12.75">
      <c r="A35" s="73">
        <v>41806</v>
      </c>
      <c r="B35" s="76"/>
      <c r="C35" s="55" t="s">
        <v>377</v>
      </c>
      <c r="D35" s="134" t="s">
        <v>248</v>
      </c>
      <c r="E35" s="134" t="s">
        <v>248</v>
      </c>
      <c r="F35" s="196" t="s">
        <v>337</v>
      </c>
      <c r="G35" s="134" t="s">
        <v>248</v>
      </c>
      <c r="H35" s="317">
        <v>6</v>
      </c>
      <c r="I35" s="134" t="s">
        <v>248</v>
      </c>
      <c r="J35" s="134" t="s">
        <v>248</v>
      </c>
      <c r="K35" s="134" t="s">
        <v>248</v>
      </c>
      <c r="L35" s="134" t="s">
        <v>248</v>
      </c>
      <c r="M35" s="134" t="s">
        <v>248</v>
      </c>
      <c r="N35" s="134" t="s">
        <v>248</v>
      </c>
      <c r="O35" s="134" t="s">
        <v>248</v>
      </c>
      <c r="P35" s="134" t="s">
        <v>248</v>
      </c>
      <c r="Q35" s="134" t="s">
        <v>248</v>
      </c>
      <c r="R35" s="134" t="s">
        <v>248</v>
      </c>
      <c r="S35" s="134" t="s">
        <v>248</v>
      </c>
      <c r="T35" s="134" t="s">
        <v>248</v>
      </c>
      <c r="U35" s="134" t="s">
        <v>248</v>
      </c>
    </row>
    <row r="36" spans="1:21" ht="12.75">
      <c r="A36" s="73">
        <v>41824</v>
      </c>
      <c r="B36" s="76"/>
      <c r="C36" s="55" t="s">
        <v>81</v>
      </c>
      <c r="D36" s="172" t="s">
        <v>248</v>
      </c>
      <c r="E36" s="172" t="s">
        <v>248</v>
      </c>
      <c r="F36" s="195" t="s">
        <v>315</v>
      </c>
      <c r="G36" s="134" t="s">
        <v>311</v>
      </c>
      <c r="H36" s="317">
        <v>21</v>
      </c>
      <c r="I36" s="172" t="s">
        <v>248</v>
      </c>
      <c r="J36" s="172" t="s">
        <v>248</v>
      </c>
      <c r="K36" s="172" t="s">
        <v>248</v>
      </c>
      <c r="L36" s="172" t="s">
        <v>248</v>
      </c>
      <c r="M36" s="172" t="s">
        <v>248</v>
      </c>
      <c r="N36" s="172" t="s">
        <v>248</v>
      </c>
      <c r="O36" s="172" t="s">
        <v>248</v>
      </c>
      <c r="P36" s="172" t="s">
        <v>248</v>
      </c>
      <c r="Q36" s="172" t="s">
        <v>248</v>
      </c>
      <c r="R36" s="172" t="s">
        <v>248</v>
      </c>
      <c r="S36" s="172" t="s">
        <v>248</v>
      </c>
      <c r="T36" s="172" t="s">
        <v>248</v>
      </c>
      <c r="U36" s="172" t="s">
        <v>248</v>
      </c>
    </row>
    <row r="37" spans="1:21" ht="12.75">
      <c r="A37" s="73">
        <v>41851</v>
      </c>
      <c r="B37" s="76"/>
      <c r="C37" s="55" t="s">
        <v>13</v>
      </c>
      <c r="D37" s="134" t="s">
        <v>248</v>
      </c>
      <c r="E37" s="134" t="s">
        <v>248</v>
      </c>
      <c r="F37" s="196" t="s">
        <v>336</v>
      </c>
      <c r="G37" s="134" t="s">
        <v>248</v>
      </c>
      <c r="H37" s="317">
        <v>5</v>
      </c>
      <c r="I37" s="134" t="s">
        <v>248</v>
      </c>
      <c r="J37" s="134" t="s">
        <v>248</v>
      </c>
      <c r="K37" s="134" t="s">
        <v>311</v>
      </c>
      <c r="L37" s="134" t="s">
        <v>248</v>
      </c>
      <c r="M37" s="134" t="s">
        <v>248</v>
      </c>
      <c r="N37" s="134" t="s">
        <v>248</v>
      </c>
      <c r="O37" s="134" t="s">
        <v>248</v>
      </c>
      <c r="P37" s="134" t="s">
        <v>248</v>
      </c>
      <c r="Q37" s="134" t="s">
        <v>248</v>
      </c>
      <c r="R37" s="134" t="s">
        <v>248</v>
      </c>
      <c r="S37" s="134" t="s">
        <v>248</v>
      </c>
      <c r="T37" s="134" t="s">
        <v>248</v>
      </c>
      <c r="U37" s="134" t="s">
        <v>248</v>
      </c>
    </row>
    <row r="38" spans="1:21" ht="12.75">
      <c r="A38" s="73">
        <v>41835</v>
      </c>
      <c r="B38" s="76"/>
      <c r="C38" s="55" t="s">
        <v>12</v>
      </c>
      <c r="D38" s="172" t="s">
        <v>248</v>
      </c>
      <c r="E38" s="172" t="s">
        <v>248</v>
      </c>
      <c r="F38" s="195" t="s">
        <v>337</v>
      </c>
      <c r="G38" s="172" t="s">
        <v>248</v>
      </c>
      <c r="H38" s="317">
        <v>9</v>
      </c>
      <c r="I38" s="172" t="s">
        <v>248</v>
      </c>
      <c r="J38" s="172" t="s">
        <v>248</v>
      </c>
      <c r="K38" s="172" t="s">
        <v>311</v>
      </c>
      <c r="L38" s="172" t="s">
        <v>248</v>
      </c>
      <c r="M38" s="172" t="s">
        <v>248</v>
      </c>
      <c r="N38" s="172" t="s">
        <v>311</v>
      </c>
      <c r="O38" s="172" t="s">
        <v>248</v>
      </c>
      <c r="P38" s="172" t="s">
        <v>248</v>
      </c>
      <c r="Q38" s="172" t="s">
        <v>248</v>
      </c>
      <c r="R38" s="172" t="s">
        <v>248</v>
      </c>
      <c r="S38" s="172" t="s">
        <v>248</v>
      </c>
      <c r="T38" s="172" t="s">
        <v>248</v>
      </c>
      <c r="U38" s="172" t="s">
        <v>248</v>
      </c>
    </row>
    <row r="39" spans="1:21" ht="12.75">
      <c r="A39" s="73">
        <v>41878</v>
      </c>
      <c r="B39" s="76"/>
      <c r="C39" s="55" t="s">
        <v>149</v>
      </c>
      <c r="D39" s="134" t="s">
        <v>248</v>
      </c>
      <c r="E39" s="134" t="s">
        <v>248</v>
      </c>
      <c r="F39" s="195" t="s">
        <v>322</v>
      </c>
      <c r="G39" s="134" t="s">
        <v>248</v>
      </c>
      <c r="H39" s="317" t="s">
        <v>402</v>
      </c>
      <c r="I39" s="134" t="s">
        <v>248</v>
      </c>
      <c r="J39" s="134" t="s">
        <v>248</v>
      </c>
      <c r="K39" s="134" t="s">
        <v>311</v>
      </c>
      <c r="L39" s="134" t="s">
        <v>248</v>
      </c>
      <c r="M39" s="134" t="s">
        <v>311</v>
      </c>
      <c r="N39" s="134" t="s">
        <v>248</v>
      </c>
      <c r="O39" s="134" t="s">
        <v>248</v>
      </c>
      <c r="P39" s="134" t="s">
        <v>248</v>
      </c>
      <c r="Q39" s="134" t="s">
        <v>248</v>
      </c>
      <c r="R39" s="134" t="s">
        <v>248</v>
      </c>
      <c r="S39" s="134" t="s">
        <v>311</v>
      </c>
      <c r="T39" s="134" t="s">
        <v>248</v>
      </c>
      <c r="U39" s="134" t="s">
        <v>311</v>
      </c>
    </row>
    <row r="40" spans="1:21" ht="12.75">
      <c r="A40" s="73">
        <v>41826</v>
      </c>
      <c r="B40" s="76"/>
      <c r="C40" s="55" t="s">
        <v>7</v>
      </c>
      <c r="D40" s="172" t="s">
        <v>248</v>
      </c>
      <c r="E40" s="172" t="s">
        <v>248</v>
      </c>
      <c r="F40" s="195" t="s">
        <v>337</v>
      </c>
      <c r="G40" s="172" t="s">
        <v>248</v>
      </c>
      <c r="H40" s="195">
        <v>12</v>
      </c>
      <c r="I40" s="172" t="s">
        <v>248</v>
      </c>
      <c r="J40" s="172" t="s">
        <v>248</v>
      </c>
      <c r="K40" s="172" t="s">
        <v>248</v>
      </c>
      <c r="L40" s="172" t="s">
        <v>248</v>
      </c>
      <c r="M40" s="172" t="s">
        <v>248</v>
      </c>
      <c r="N40" s="172" t="s">
        <v>248</v>
      </c>
      <c r="O40" s="172" t="s">
        <v>248</v>
      </c>
      <c r="P40" s="172" t="s">
        <v>248</v>
      </c>
      <c r="Q40" s="172" t="s">
        <v>248</v>
      </c>
      <c r="R40" s="172" t="s">
        <v>248</v>
      </c>
      <c r="S40" s="172" t="s">
        <v>248</v>
      </c>
      <c r="T40" s="172" t="s">
        <v>248</v>
      </c>
      <c r="U40" s="172" t="s">
        <v>248</v>
      </c>
    </row>
    <row r="41" spans="1:21" ht="12.75">
      <c r="A41" s="73">
        <v>41878</v>
      </c>
      <c r="B41" s="76"/>
      <c r="C41" s="55" t="s">
        <v>4</v>
      </c>
      <c r="D41" s="134" t="s">
        <v>248</v>
      </c>
      <c r="E41" s="134" t="s">
        <v>248</v>
      </c>
      <c r="F41" s="195" t="s">
        <v>336</v>
      </c>
      <c r="G41" s="134" t="s">
        <v>248</v>
      </c>
      <c r="H41" s="195">
        <v>12</v>
      </c>
      <c r="I41" s="134" t="s">
        <v>248</v>
      </c>
      <c r="J41" s="134" t="s">
        <v>248</v>
      </c>
      <c r="K41" s="134" t="s">
        <v>311</v>
      </c>
      <c r="L41" s="134" t="s">
        <v>248</v>
      </c>
      <c r="M41" s="134" t="s">
        <v>248</v>
      </c>
      <c r="N41" s="134" t="s">
        <v>248</v>
      </c>
      <c r="O41" s="134" t="s">
        <v>248</v>
      </c>
      <c r="P41" s="134" t="s">
        <v>248</v>
      </c>
      <c r="Q41" s="134" t="s">
        <v>248</v>
      </c>
      <c r="R41" s="134" t="s">
        <v>248</v>
      </c>
      <c r="S41" s="134" t="s">
        <v>248</v>
      </c>
      <c r="T41" s="134" t="s">
        <v>248</v>
      </c>
      <c r="U41" s="134" t="s">
        <v>248</v>
      </c>
    </row>
    <row r="42" spans="1:21" ht="12.75">
      <c r="A42" s="73">
        <v>41878</v>
      </c>
      <c r="B42" s="76"/>
      <c r="C42" s="55" t="s">
        <v>150</v>
      </c>
      <c r="D42" s="134" t="s">
        <v>248</v>
      </c>
      <c r="E42" s="134" t="s">
        <v>248</v>
      </c>
      <c r="F42" s="196" t="s">
        <v>314</v>
      </c>
      <c r="G42" s="134" t="s">
        <v>248</v>
      </c>
      <c r="H42" s="195">
        <v>13</v>
      </c>
      <c r="I42" s="134" t="s">
        <v>248</v>
      </c>
      <c r="J42" s="134" t="s">
        <v>248</v>
      </c>
      <c r="K42" s="134" t="s">
        <v>311</v>
      </c>
      <c r="L42" s="134" t="s">
        <v>248</v>
      </c>
      <c r="M42" s="134" t="s">
        <v>248</v>
      </c>
      <c r="N42" s="134" t="s">
        <v>248</v>
      </c>
      <c r="O42" s="134" t="s">
        <v>248</v>
      </c>
      <c r="P42" s="134" t="s">
        <v>248</v>
      </c>
      <c r="Q42" s="134" t="s">
        <v>248</v>
      </c>
      <c r="R42" s="134" t="s">
        <v>248</v>
      </c>
      <c r="S42" s="134" t="s">
        <v>248</v>
      </c>
      <c r="T42" s="134" t="s">
        <v>248</v>
      </c>
      <c r="U42" s="134" t="s">
        <v>248</v>
      </c>
    </row>
    <row r="43" spans="1:21" ht="12.75">
      <c r="A43" s="73">
        <v>41879</v>
      </c>
      <c r="B43" s="76"/>
      <c r="C43" s="55" t="s">
        <v>151</v>
      </c>
      <c r="D43" s="172" t="s">
        <v>248</v>
      </c>
      <c r="E43" s="172" t="s">
        <v>248</v>
      </c>
      <c r="F43" s="195" t="s">
        <v>313</v>
      </c>
      <c r="G43" s="172" t="s">
        <v>248</v>
      </c>
      <c r="H43" s="195">
        <v>31</v>
      </c>
      <c r="I43" s="172" t="s">
        <v>248</v>
      </c>
      <c r="J43" s="172" t="s">
        <v>248</v>
      </c>
      <c r="K43" s="172" t="s">
        <v>248</v>
      </c>
      <c r="L43" s="172" t="s">
        <v>248</v>
      </c>
      <c r="M43" s="172" t="s">
        <v>248</v>
      </c>
      <c r="N43" s="172" t="s">
        <v>248</v>
      </c>
      <c r="O43" s="172" t="s">
        <v>248</v>
      </c>
      <c r="P43" s="172" t="s">
        <v>248</v>
      </c>
      <c r="Q43" s="172" t="s">
        <v>248</v>
      </c>
      <c r="R43" s="172" t="s">
        <v>248</v>
      </c>
      <c r="S43" s="172" t="s">
        <v>248</v>
      </c>
      <c r="T43" s="172" t="s">
        <v>248</v>
      </c>
      <c r="U43" s="172" t="s">
        <v>248</v>
      </c>
    </row>
    <row r="44" spans="1:21" ht="12.75">
      <c r="A44" s="73">
        <v>41879</v>
      </c>
      <c r="B44" s="76"/>
      <c r="C44" s="55" t="s">
        <v>14</v>
      </c>
      <c r="D44" s="172" t="s">
        <v>248</v>
      </c>
      <c r="E44" s="172" t="s">
        <v>248</v>
      </c>
      <c r="F44" s="195" t="s">
        <v>312</v>
      </c>
      <c r="G44" s="172" t="s">
        <v>248</v>
      </c>
      <c r="H44" s="195">
        <v>15</v>
      </c>
      <c r="I44" s="172" t="s">
        <v>248</v>
      </c>
      <c r="J44" s="172" t="s">
        <v>248</v>
      </c>
      <c r="K44" s="172" t="s">
        <v>311</v>
      </c>
      <c r="L44" s="172" t="s">
        <v>248</v>
      </c>
      <c r="M44" s="172" t="s">
        <v>248</v>
      </c>
      <c r="N44" s="172" t="s">
        <v>248</v>
      </c>
      <c r="O44" s="172" t="s">
        <v>248</v>
      </c>
      <c r="P44" s="172" t="s">
        <v>248</v>
      </c>
      <c r="Q44" s="172" t="s">
        <v>248</v>
      </c>
      <c r="R44" s="172" t="s">
        <v>248</v>
      </c>
      <c r="S44" s="172" t="s">
        <v>248</v>
      </c>
      <c r="T44" s="172" t="s">
        <v>248</v>
      </c>
      <c r="U44" s="172" t="s">
        <v>248</v>
      </c>
    </row>
    <row r="45" spans="1:21" ht="12.75">
      <c r="A45" s="73">
        <v>41880</v>
      </c>
      <c r="B45" s="76"/>
      <c r="C45" s="55" t="s">
        <v>152</v>
      </c>
      <c r="D45" s="172" t="s">
        <v>248</v>
      </c>
      <c r="E45" s="172" t="s">
        <v>248</v>
      </c>
      <c r="F45" s="317" t="s">
        <v>402</v>
      </c>
      <c r="G45" s="172" t="s">
        <v>311</v>
      </c>
      <c r="H45" s="195">
        <v>10</v>
      </c>
      <c r="I45" s="172" t="s">
        <v>248</v>
      </c>
      <c r="J45" s="172" t="s">
        <v>248</v>
      </c>
      <c r="K45" s="172" t="s">
        <v>311</v>
      </c>
      <c r="L45" s="172" t="s">
        <v>248</v>
      </c>
      <c r="M45" s="172" t="s">
        <v>248</v>
      </c>
      <c r="N45" s="172" t="s">
        <v>248</v>
      </c>
      <c r="O45" s="172" t="s">
        <v>248</v>
      </c>
      <c r="P45" s="172" t="s">
        <v>248</v>
      </c>
      <c r="Q45" s="172" t="s">
        <v>248</v>
      </c>
      <c r="R45" s="172" t="s">
        <v>248</v>
      </c>
      <c r="S45" s="172" t="s">
        <v>248</v>
      </c>
      <c r="T45" s="172" t="s">
        <v>248</v>
      </c>
      <c r="U45" s="172" t="s">
        <v>248</v>
      </c>
    </row>
    <row r="46" spans="1:21" ht="12.75">
      <c r="A46" s="73">
        <v>41871</v>
      </c>
      <c r="B46" s="76"/>
      <c r="C46" s="55" t="s">
        <v>6</v>
      </c>
      <c r="D46" s="172" t="s">
        <v>248</v>
      </c>
      <c r="E46" s="172" t="s">
        <v>248</v>
      </c>
      <c r="F46" s="195" t="s">
        <v>313</v>
      </c>
      <c r="G46" s="172" t="s">
        <v>248</v>
      </c>
      <c r="H46" s="195">
        <v>21</v>
      </c>
      <c r="I46" s="172" t="s">
        <v>248</v>
      </c>
      <c r="J46" s="172" t="s">
        <v>248</v>
      </c>
      <c r="K46" s="172" t="s">
        <v>248</v>
      </c>
      <c r="L46" s="172" t="s">
        <v>248</v>
      </c>
      <c r="M46" s="172" t="s">
        <v>248</v>
      </c>
      <c r="N46" s="172" t="s">
        <v>248</v>
      </c>
      <c r="O46" s="172" t="s">
        <v>248</v>
      </c>
      <c r="P46" s="172" t="s">
        <v>248</v>
      </c>
      <c r="Q46" s="172" t="s">
        <v>248</v>
      </c>
      <c r="R46" s="172" t="s">
        <v>248</v>
      </c>
      <c r="S46" s="172" t="s">
        <v>248</v>
      </c>
      <c r="T46" s="172" t="s">
        <v>248</v>
      </c>
      <c r="U46" s="172" t="s">
        <v>248</v>
      </c>
    </row>
    <row r="47" spans="1:21" ht="12.75">
      <c r="A47" s="73">
        <v>41880</v>
      </c>
      <c r="B47" s="76"/>
      <c r="C47" s="55" t="s">
        <v>153</v>
      </c>
      <c r="D47" s="172" t="s">
        <v>248</v>
      </c>
      <c r="E47" s="172" t="s">
        <v>248</v>
      </c>
      <c r="F47" s="317" t="s">
        <v>402</v>
      </c>
      <c r="G47" s="172" t="s">
        <v>311</v>
      </c>
      <c r="H47" s="195">
        <v>19</v>
      </c>
      <c r="I47" s="172" t="s">
        <v>248</v>
      </c>
      <c r="J47" s="172" t="s">
        <v>248</v>
      </c>
      <c r="K47" s="172" t="s">
        <v>311</v>
      </c>
      <c r="L47" s="172" t="s">
        <v>248</v>
      </c>
      <c r="M47" s="172" t="s">
        <v>248</v>
      </c>
      <c r="N47" s="172" t="s">
        <v>248</v>
      </c>
      <c r="O47" s="172" t="s">
        <v>248</v>
      </c>
      <c r="P47" s="172" t="s">
        <v>248</v>
      </c>
      <c r="Q47" s="172" t="s">
        <v>248</v>
      </c>
      <c r="R47" s="172" t="s">
        <v>248</v>
      </c>
      <c r="S47" s="172" t="s">
        <v>248</v>
      </c>
      <c r="T47" s="172" t="s">
        <v>248</v>
      </c>
      <c r="U47" s="172" t="s">
        <v>248</v>
      </c>
    </row>
    <row r="48" spans="1:21" ht="12.75">
      <c r="A48" s="73">
        <v>41820</v>
      </c>
      <c r="B48" s="76"/>
      <c r="C48" s="55" t="s">
        <v>28</v>
      </c>
      <c r="D48" s="134" t="s">
        <v>311</v>
      </c>
      <c r="E48" s="134" t="s">
        <v>248</v>
      </c>
      <c r="F48" s="196" t="s">
        <v>312</v>
      </c>
      <c r="G48" s="134" t="s">
        <v>248</v>
      </c>
      <c r="H48" s="195">
        <v>19</v>
      </c>
      <c r="I48" s="172" t="s">
        <v>311</v>
      </c>
      <c r="J48" s="172" t="s">
        <v>248</v>
      </c>
      <c r="K48" s="172" t="s">
        <v>311</v>
      </c>
      <c r="L48" s="172" t="s">
        <v>248</v>
      </c>
      <c r="M48" s="172" t="s">
        <v>248</v>
      </c>
      <c r="N48" s="172" t="s">
        <v>248</v>
      </c>
      <c r="O48" s="172" t="s">
        <v>248</v>
      </c>
      <c r="P48" s="172" t="s">
        <v>248</v>
      </c>
      <c r="Q48" s="172" t="s">
        <v>248</v>
      </c>
      <c r="R48" s="172" t="s">
        <v>248</v>
      </c>
      <c r="S48" s="172" t="s">
        <v>248</v>
      </c>
      <c r="T48" s="172" t="s">
        <v>248</v>
      </c>
      <c r="U48" s="172" t="s">
        <v>248</v>
      </c>
    </row>
    <row r="49" spans="1:21" ht="12.75">
      <c r="A49" s="73">
        <v>41877</v>
      </c>
      <c r="B49" s="76"/>
      <c r="C49" s="55" t="s">
        <v>41</v>
      </c>
      <c r="D49" s="172" t="s">
        <v>248</v>
      </c>
      <c r="E49" s="172" t="s">
        <v>311</v>
      </c>
      <c r="F49" s="195" t="s">
        <v>313</v>
      </c>
      <c r="G49" s="172" t="s">
        <v>248</v>
      </c>
      <c r="H49" s="195">
        <v>29</v>
      </c>
      <c r="I49" s="172" t="s">
        <v>311</v>
      </c>
      <c r="J49" s="172" t="s">
        <v>248</v>
      </c>
      <c r="K49" s="172" t="s">
        <v>248</v>
      </c>
      <c r="L49" s="172" t="s">
        <v>248</v>
      </c>
      <c r="M49" s="172" t="s">
        <v>248</v>
      </c>
      <c r="N49" s="172" t="s">
        <v>248</v>
      </c>
      <c r="O49" s="172" t="s">
        <v>248</v>
      </c>
      <c r="P49" s="172" t="s">
        <v>248</v>
      </c>
      <c r="Q49" s="172" t="s">
        <v>248</v>
      </c>
      <c r="R49" s="172" t="s">
        <v>248</v>
      </c>
      <c r="S49" s="172" t="s">
        <v>248</v>
      </c>
      <c r="T49" s="172" t="s">
        <v>248</v>
      </c>
      <c r="U49" s="172" t="s">
        <v>248</v>
      </c>
    </row>
    <row r="50" spans="1:21" ht="12.75">
      <c r="A50" s="73">
        <v>41884</v>
      </c>
      <c r="B50" s="76"/>
      <c r="C50" s="55" t="s">
        <v>38</v>
      </c>
      <c r="D50" s="172" t="s">
        <v>248</v>
      </c>
      <c r="E50" s="172" t="s">
        <v>248</v>
      </c>
      <c r="F50" s="317" t="s">
        <v>402</v>
      </c>
      <c r="G50" s="172" t="s">
        <v>248</v>
      </c>
      <c r="H50" s="195">
        <v>19</v>
      </c>
      <c r="I50" s="172" t="s">
        <v>248</v>
      </c>
      <c r="J50" s="172" t="s">
        <v>311</v>
      </c>
      <c r="K50" s="172" t="s">
        <v>311</v>
      </c>
      <c r="L50" s="172" t="s">
        <v>248</v>
      </c>
      <c r="M50" s="172" t="s">
        <v>248</v>
      </c>
      <c r="N50" s="172" t="s">
        <v>248</v>
      </c>
      <c r="O50" s="172" t="s">
        <v>248</v>
      </c>
      <c r="P50" s="172" t="s">
        <v>248</v>
      </c>
      <c r="Q50" s="172" t="s">
        <v>248</v>
      </c>
      <c r="R50" s="172" t="s">
        <v>248</v>
      </c>
      <c r="S50" s="172" t="s">
        <v>248</v>
      </c>
      <c r="T50" s="172" t="s">
        <v>248</v>
      </c>
      <c r="U50" s="172" t="s">
        <v>248</v>
      </c>
    </row>
    <row r="51" spans="1:21" ht="12.75">
      <c r="A51" s="73">
        <v>41878</v>
      </c>
      <c r="B51" s="76"/>
      <c r="C51" s="55" t="s">
        <v>154</v>
      </c>
      <c r="D51" s="134" t="s">
        <v>248</v>
      </c>
      <c r="E51" s="134" t="s">
        <v>248</v>
      </c>
      <c r="F51" s="196" t="s">
        <v>314</v>
      </c>
      <c r="G51" s="134" t="s">
        <v>248</v>
      </c>
      <c r="H51" s="195">
        <v>16</v>
      </c>
      <c r="I51" s="134" t="s">
        <v>248</v>
      </c>
      <c r="J51" s="134" t="s">
        <v>248</v>
      </c>
      <c r="K51" s="134" t="s">
        <v>311</v>
      </c>
      <c r="L51" s="134" t="s">
        <v>248</v>
      </c>
      <c r="M51" s="134" t="s">
        <v>248</v>
      </c>
      <c r="N51" s="134" t="s">
        <v>248</v>
      </c>
      <c r="O51" s="134" t="s">
        <v>248</v>
      </c>
      <c r="P51" s="134" t="s">
        <v>248</v>
      </c>
      <c r="Q51" s="134" t="s">
        <v>248</v>
      </c>
      <c r="R51" s="134" t="s">
        <v>248</v>
      </c>
      <c r="S51" s="134" t="s">
        <v>248</v>
      </c>
      <c r="T51" s="134" t="s">
        <v>248</v>
      </c>
      <c r="U51" s="134" t="s">
        <v>248</v>
      </c>
    </row>
    <row r="52" spans="1:21" ht="12.75">
      <c r="A52" s="73">
        <v>41878</v>
      </c>
      <c r="B52" s="76"/>
      <c r="C52" s="55" t="s">
        <v>155</v>
      </c>
      <c r="D52" s="134" t="s">
        <v>248</v>
      </c>
      <c r="E52" s="134" t="s">
        <v>248</v>
      </c>
      <c r="F52" s="195" t="s">
        <v>336</v>
      </c>
      <c r="G52" s="134" t="s">
        <v>248</v>
      </c>
      <c r="H52" s="195">
        <v>15</v>
      </c>
      <c r="I52" s="134" t="s">
        <v>248</v>
      </c>
      <c r="J52" s="134" t="s">
        <v>248</v>
      </c>
      <c r="K52" s="134" t="s">
        <v>311</v>
      </c>
      <c r="L52" s="134" t="s">
        <v>248</v>
      </c>
      <c r="M52" s="134" t="s">
        <v>248</v>
      </c>
      <c r="N52" s="134" t="s">
        <v>248</v>
      </c>
      <c r="O52" s="134" t="s">
        <v>248</v>
      </c>
      <c r="P52" s="134" t="s">
        <v>248</v>
      </c>
      <c r="Q52" s="134" t="s">
        <v>248</v>
      </c>
      <c r="R52" s="134" t="s">
        <v>248</v>
      </c>
      <c r="S52" s="134" t="s">
        <v>248</v>
      </c>
      <c r="T52" s="134" t="s">
        <v>248</v>
      </c>
      <c r="U52" s="134" t="s">
        <v>248</v>
      </c>
    </row>
    <row r="53" spans="1:21" ht="12.75">
      <c r="A53" s="73">
        <v>41878</v>
      </c>
      <c r="B53" s="76"/>
      <c r="C53" s="55" t="s">
        <v>156</v>
      </c>
      <c r="D53" s="134" t="s">
        <v>248</v>
      </c>
      <c r="E53" s="134" t="s">
        <v>248</v>
      </c>
      <c r="F53" s="195" t="s">
        <v>336</v>
      </c>
      <c r="G53" s="134" t="s">
        <v>248</v>
      </c>
      <c r="H53" s="195">
        <v>7</v>
      </c>
      <c r="I53" s="134" t="s">
        <v>248</v>
      </c>
      <c r="J53" s="134" t="s">
        <v>248</v>
      </c>
      <c r="K53" s="134" t="s">
        <v>311</v>
      </c>
      <c r="L53" s="134" t="s">
        <v>248</v>
      </c>
      <c r="M53" s="134" t="s">
        <v>248</v>
      </c>
      <c r="N53" s="134" t="s">
        <v>248</v>
      </c>
      <c r="O53" s="134" t="s">
        <v>248</v>
      </c>
      <c r="P53" s="134" t="s">
        <v>248</v>
      </c>
      <c r="Q53" s="134" t="s">
        <v>248</v>
      </c>
      <c r="R53" s="134" t="s">
        <v>248</v>
      </c>
      <c r="S53" s="134" t="s">
        <v>248</v>
      </c>
      <c r="T53" s="134" t="s">
        <v>248</v>
      </c>
      <c r="U53" s="134" t="s">
        <v>248</v>
      </c>
    </row>
    <row r="54" spans="1:21" ht="12.75">
      <c r="A54" s="73">
        <v>41878</v>
      </c>
      <c r="B54" s="76"/>
      <c r="C54" s="55" t="s">
        <v>157</v>
      </c>
      <c r="D54" s="134" t="s">
        <v>248</v>
      </c>
      <c r="E54" s="134" t="s">
        <v>248</v>
      </c>
      <c r="F54" s="195" t="s">
        <v>336</v>
      </c>
      <c r="G54" s="134" t="s">
        <v>248</v>
      </c>
      <c r="H54" s="195">
        <v>10</v>
      </c>
      <c r="I54" s="134" t="s">
        <v>248</v>
      </c>
      <c r="J54" s="134" t="s">
        <v>248</v>
      </c>
      <c r="K54" s="134" t="s">
        <v>311</v>
      </c>
      <c r="L54" s="134" t="s">
        <v>248</v>
      </c>
      <c r="M54" s="134" t="s">
        <v>248</v>
      </c>
      <c r="N54" s="134" t="s">
        <v>248</v>
      </c>
      <c r="O54" s="134" t="s">
        <v>248</v>
      </c>
      <c r="P54" s="134" t="s">
        <v>248</v>
      </c>
      <c r="Q54" s="134" t="s">
        <v>248</v>
      </c>
      <c r="R54" s="134" t="s">
        <v>248</v>
      </c>
      <c r="S54" s="134" t="s">
        <v>248</v>
      </c>
      <c r="T54" s="134" t="s">
        <v>248</v>
      </c>
      <c r="U54" s="134" t="s">
        <v>248</v>
      </c>
    </row>
    <row r="55" spans="1:21" ht="12.75">
      <c r="A55" s="73">
        <v>41878</v>
      </c>
      <c r="B55" s="76"/>
      <c r="C55" s="55" t="s">
        <v>158</v>
      </c>
      <c r="D55" s="172" t="s">
        <v>248</v>
      </c>
      <c r="E55" s="172" t="s">
        <v>248</v>
      </c>
      <c r="F55" s="195" t="s">
        <v>336</v>
      </c>
      <c r="G55" s="172" t="s">
        <v>248</v>
      </c>
      <c r="H55" s="195">
        <v>9</v>
      </c>
      <c r="I55" s="172" t="s">
        <v>248</v>
      </c>
      <c r="J55" s="172" t="s">
        <v>248</v>
      </c>
      <c r="K55" s="172" t="s">
        <v>311</v>
      </c>
      <c r="L55" s="172" t="s">
        <v>248</v>
      </c>
      <c r="M55" s="172" t="s">
        <v>248</v>
      </c>
      <c r="N55" s="172" t="s">
        <v>248</v>
      </c>
      <c r="O55" s="172" t="s">
        <v>248</v>
      </c>
      <c r="P55" s="172" t="s">
        <v>248</v>
      </c>
      <c r="Q55" s="172" t="s">
        <v>248</v>
      </c>
      <c r="R55" s="172" t="s">
        <v>248</v>
      </c>
      <c r="S55" s="172" t="s">
        <v>248</v>
      </c>
      <c r="T55" s="172" t="s">
        <v>248</v>
      </c>
      <c r="U55" s="172" t="s">
        <v>248</v>
      </c>
    </row>
    <row r="56" spans="1:21" ht="12.75">
      <c r="A56" s="73">
        <v>41878</v>
      </c>
      <c r="B56" s="76"/>
      <c r="C56" s="55" t="s">
        <v>159</v>
      </c>
      <c r="D56" s="134" t="s">
        <v>248</v>
      </c>
      <c r="E56" s="134" t="s">
        <v>248</v>
      </c>
      <c r="F56" s="195" t="s">
        <v>336</v>
      </c>
      <c r="G56" s="134" t="s">
        <v>248</v>
      </c>
      <c r="H56" s="195">
        <v>18</v>
      </c>
      <c r="I56" s="134" t="s">
        <v>248</v>
      </c>
      <c r="J56" s="134" t="s">
        <v>248</v>
      </c>
      <c r="K56" s="134" t="s">
        <v>311</v>
      </c>
      <c r="L56" s="134" t="s">
        <v>248</v>
      </c>
      <c r="M56" s="134" t="s">
        <v>248</v>
      </c>
      <c r="N56" s="134" t="s">
        <v>248</v>
      </c>
      <c r="O56" s="134" t="s">
        <v>248</v>
      </c>
      <c r="P56" s="134" t="s">
        <v>248</v>
      </c>
      <c r="Q56" s="134" t="s">
        <v>248</v>
      </c>
      <c r="R56" s="134" t="s">
        <v>248</v>
      </c>
      <c r="S56" s="134" t="s">
        <v>248</v>
      </c>
      <c r="T56" s="134" t="s">
        <v>248</v>
      </c>
      <c r="U56" s="134" t="s">
        <v>248</v>
      </c>
    </row>
    <row r="57" spans="1:21" ht="12.75">
      <c r="A57" s="73">
        <v>41897</v>
      </c>
      <c r="B57" s="76"/>
      <c r="C57" s="55" t="s">
        <v>22</v>
      </c>
      <c r="D57" s="172" t="s">
        <v>248</v>
      </c>
      <c r="E57" s="172" t="s">
        <v>311</v>
      </c>
      <c r="F57" s="195" t="s">
        <v>322</v>
      </c>
      <c r="G57" s="172" t="s">
        <v>248</v>
      </c>
      <c r="H57" s="195">
        <v>10</v>
      </c>
      <c r="I57" s="172" t="s">
        <v>311</v>
      </c>
      <c r="J57" s="172" t="s">
        <v>311</v>
      </c>
      <c r="K57" s="172" t="s">
        <v>311</v>
      </c>
      <c r="L57" s="172" t="s">
        <v>248</v>
      </c>
      <c r="M57" s="172" t="s">
        <v>248</v>
      </c>
      <c r="N57" s="172" t="s">
        <v>248</v>
      </c>
      <c r="O57" s="172" t="s">
        <v>248</v>
      </c>
      <c r="P57" s="172" t="s">
        <v>248</v>
      </c>
      <c r="Q57" s="172" t="s">
        <v>311</v>
      </c>
      <c r="R57" s="172" t="s">
        <v>248</v>
      </c>
      <c r="S57" s="172" t="s">
        <v>248</v>
      </c>
      <c r="T57" s="172" t="s">
        <v>248</v>
      </c>
      <c r="U57" s="172" t="s">
        <v>248</v>
      </c>
    </row>
    <row r="58" spans="1:21" ht="12.75">
      <c r="A58" s="73">
        <v>41880</v>
      </c>
      <c r="B58" s="76"/>
      <c r="C58" s="55" t="s">
        <v>160</v>
      </c>
      <c r="D58" s="172" t="s">
        <v>248</v>
      </c>
      <c r="E58" s="172" t="s">
        <v>248</v>
      </c>
      <c r="F58" s="322" t="s">
        <v>409</v>
      </c>
      <c r="G58" s="172" t="s">
        <v>311</v>
      </c>
      <c r="H58" s="195">
        <v>19</v>
      </c>
      <c r="I58" s="172" t="s">
        <v>248</v>
      </c>
      <c r="J58" s="172" t="s">
        <v>248</v>
      </c>
      <c r="K58" s="172" t="s">
        <v>311</v>
      </c>
      <c r="L58" s="172" t="s">
        <v>248</v>
      </c>
      <c r="M58" s="172" t="s">
        <v>248</v>
      </c>
      <c r="N58" s="172" t="s">
        <v>248</v>
      </c>
      <c r="O58" s="172" t="s">
        <v>248</v>
      </c>
      <c r="P58" s="172" t="s">
        <v>248</v>
      </c>
      <c r="Q58" s="172" t="s">
        <v>248</v>
      </c>
      <c r="R58" s="172" t="s">
        <v>248</v>
      </c>
      <c r="S58" s="172" t="s">
        <v>248</v>
      </c>
      <c r="T58" s="172" t="s">
        <v>248</v>
      </c>
      <c r="U58" s="172" t="s">
        <v>248</v>
      </c>
    </row>
    <row r="59" spans="1:21" ht="12.75">
      <c r="A59" s="73">
        <v>41878</v>
      </c>
      <c r="B59" s="76"/>
      <c r="C59" s="55" t="s">
        <v>5</v>
      </c>
      <c r="D59" s="172" t="s">
        <v>248</v>
      </c>
      <c r="E59" s="172" t="s">
        <v>248</v>
      </c>
      <c r="F59" s="317" t="s">
        <v>336</v>
      </c>
      <c r="G59" s="172" t="s">
        <v>248</v>
      </c>
      <c r="H59" s="195">
        <v>20</v>
      </c>
      <c r="I59" s="172" t="s">
        <v>248</v>
      </c>
      <c r="J59" s="172" t="s">
        <v>248</v>
      </c>
      <c r="K59" s="172" t="s">
        <v>311</v>
      </c>
      <c r="L59" s="172" t="s">
        <v>248</v>
      </c>
      <c r="M59" s="172" t="s">
        <v>248</v>
      </c>
      <c r="N59" s="172" t="s">
        <v>248</v>
      </c>
      <c r="O59" s="172" t="s">
        <v>248</v>
      </c>
      <c r="P59" s="172" t="s">
        <v>248</v>
      </c>
      <c r="Q59" s="172" t="s">
        <v>248</v>
      </c>
      <c r="R59" s="172" t="s">
        <v>248</v>
      </c>
      <c r="S59" s="172" t="s">
        <v>248</v>
      </c>
      <c r="T59" s="172" t="s">
        <v>248</v>
      </c>
      <c r="U59" s="172" t="s">
        <v>248</v>
      </c>
    </row>
    <row r="60" spans="1:21" ht="12.75">
      <c r="A60" s="73">
        <v>41880</v>
      </c>
      <c r="B60" s="76"/>
      <c r="C60" s="55" t="s">
        <v>161</v>
      </c>
      <c r="D60" s="172" t="s">
        <v>248</v>
      </c>
      <c r="E60" s="172" t="s">
        <v>248</v>
      </c>
      <c r="F60" s="322" t="s">
        <v>409</v>
      </c>
      <c r="G60" s="172" t="s">
        <v>311</v>
      </c>
      <c r="H60" s="195">
        <v>13</v>
      </c>
      <c r="I60" s="172" t="s">
        <v>248</v>
      </c>
      <c r="J60" s="172" t="s">
        <v>248</v>
      </c>
      <c r="K60" s="172" t="s">
        <v>311</v>
      </c>
      <c r="L60" s="172" t="s">
        <v>248</v>
      </c>
      <c r="M60" s="172" t="s">
        <v>248</v>
      </c>
      <c r="N60" s="172" t="s">
        <v>248</v>
      </c>
      <c r="O60" s="172" t="s">
        <v>248</v>
      </c>
      <c r="P60" s="172" t="s">
        <v>248</v>
      </c>
      <c r="Q60" s="172" t="s">
        <v>248</v>
      </c>
      <c r="R60" s="172" t="s">
        <v>248</v>
      </c>
      <c r="S60" s="172" t="s">
        <v>248</v>
      </c>
      <c r="T60" s="172" t="s">
        <v>248</v>
      </c>
      <c r="U60" s="172" t="s">
        <v>248</v>
      </c>
    </row>
    <row r="61" spans="1:21" ht="12.75">
      <c r="A61" s="73">
        <v>41919</v>
      </c>
      <c r="B61" s="76"/>
      <c r="C61" s="55" t="s">
        <v>162</v>
      </c>
      <c r="D61" s="134" t="s">
        <v>248</v>
      </c>
      <c r="E61" s="134" t="s">
        <v>248</v>
      </c>
      <c r="F61" s="318" t="s">
        <v>322</v>
      </c>
      <c r="G61" s="134" t="s">
        <v>248</v>
      </c>
      <c r="H61" s="196">
        <v>9</v>
      </c>
      <c r="I61" s="172" t="s">
        <v>311</v>
      </c>
      <c r="J61" s="134" t="s">
        <v>248</v>
      </c>
      <c r="K61" s="134" t="s">
        <v>311</v>
      </c>
      <c r="L61" s="134" t="s">
        <v>248</v>
      </c>
      <c r="M61" s="134" t="s">
        <v>248</v>
      </c>
      <c r="N61" s="134" t="s">
        <v>248</v>
      </c>
      <c r="O61" s="134" t="s">
        <v>248</v>
      </c>
      <c r="P61" s="134" t="s">
        <v>311</v>
      </c>
      <c r="Q61" s="134" t="s">
        <v>248</v>
      </c>
      <c r="R61" s="134" t="s">
        <v>311</v>
      </c>
      <c r="S61" s="134" t="s">
        <v>248</v>
      </c>
      <c r="T61" s="134" t="s">
        <v>248</v>
      </c>
      <c r="U61" s="134" t="s">
        <v>248</v>
      </c>
    </row>
    <row r="62" spans="1:21" ht="12.75">
      <c r="A62" s="73">
        <v>41878</v>
      </c>
      <c r="B62" s="76"/>
      <c r="C62" s="55" t="s">
        <v>163</v>
      </c>
      <c r="D62" s="134" t="s">
        <v>248</v>
      </c>
      <c r="E62" s="134" t="s">
        <v>248</v>
      </c>
      <c r="F62" s="318" t="s">
        <v>336</v>
      </c>
      <c r="G62" s="134" t="s">
        <v>248</v>
      </c>
      <c r="H62" s="195">
        <v>15</v>
      </c>
      <c r="I62" s="134" t="s">
        <v>248</v>
      </c>
      <c r="J62" s="134" t="s">
        <v>248</v>
      </c>
      <c r="K62" s="134" t="s">
        <v>311</v>
      </c>
      <c r="L62" s="134" t="s">
        <v>248</v>
      </c>
      <c r="M62" s="134" t="s">
        <v>248</v>
      </c>
      <c r="N62" s="134" t="s">
        <v>248</v>
      </c>
      <c r="O62" s="134" t="s">
        <v>248</v>
      </c>
      <c r="P62" s="134" t="s">
        <v>248</v>
      </c>
      <c r="Q62" s="134" t="s">
        <v>248</v>
      </c>
      <c r="R62" s="134" t="s">
        <v>248</v>
      </c>
      <c r="S62" s="134" t="s">
        <v>248</v>
      </c>
      <c r="T62" s="134" t="s">
        <v>248</v>
      </c>
      <c r="U62" s="134" t="s">
        <v>248</v>
      </c>
    </row>
    <row r="63" spans="1:21" ht="12.75">
      <c r="A63" s="73">
        <v>41878</v>
      </c>
      <c r="B63" s="76"/>
      <c r="C63" s="55" t="s">
        <v>164</v>
      </c>
      <c r="D63" s="172" t="s">
        <v>248</v>
      </c>
      <c r="E63" s="172" t="s">
        <v>248</v>
      </c>
      <c r="F63" s="317" t="s">
        <v>336</v>
      </c>
      <c r="G63" s="172" t="s">
        <v>248</v>
      </c>
      <c r="H63" s="195">
        <v>10</v>
      </c>
      <c r="I63" s="172" t="s">
        <v>248</v>
      </c>
      <c r="J63" s="172" t="s">
        <v>248</v>
      </c>
      <c r="K63" s="172" t="s">
        <v>311</v>
      </c>
      <c r="L63" s="172" t="s">
        <v>248</v>
      </c>
      <c r="M63" s="172" t="s">
        <v>248</v>
      </c>
      <c r="N63" s="172" t="s">
        <v>248</v>
      </c>
      <c r="O63" s="172" t="s">
        <v>248</v>
      </c>
      <c r="P63" s="172" t="s">
        <v>248</v>
      </c>
      <c r="Q63" s="172" t="s">
        <v>248</v>
      </c>
      <c r="R63" s="172" t="s">
        <v>248</v>
      </c>
      <c r="S63" s="172" t="s">
        <v>248</v>
      </c>
      <c r="T63" s="172" t="s">
        <v>248</v>
      </c>
      <c r="U63" s="172" t="s">
        <v>248</v>
      </c>
    </row>
    <row r="64" spans="1:21" ht="12.75">
      <c r="A64" s="73">
        <v>41878</v>
      </c>
      <c r="B64" s="76"/>
      <c r="C64" s="55" t="s">
        <v>165</v>
      </c>
      <c r="D64" s="172" t="s">
        <v>248</v>
      </c>
      <c r="E64" s="172" t="s">
        <v>248</v>
      </c>
      <c r="F64" s="317" t="s">
        <v>336</v>
      </c>
      <c r="G64" s="172" t="s">
        <v>248</v>
      </c>
      <c r="H64" s="195">
        <v>8</v>
      </c>
      <c r="I64" s="172" t="s">
        <v>248</v>
      </c>
      <c r="J64" s="172" t="s">
        <v>248</v>
      </c>
      <c r="K64" s="172" t="s">
        <v>311</v>
      </c>
      <c r="L64" s="172" t="s">
        <v>248</v>
      </c>
      <c r="M64" s="172" t="s">
        <v>248</v>
      </c>
      <c r="N64" s="172" t="s">
        <v>248</v>
      </c>
      <c r="O64" s="172" t="s">
        <v>248</v>
      </c>
      <c r="P64" s="172" t="s">
        <v>248</v>
      </c>
      <c r="Q64" s="172" t="s">
        <v>248</v>
      </c>
      <c r="R64" s="172" t="s">
        <v>248</v>
      </c>
      <c r="S64" s="172" t="s">
        <v>248</v>
      </c>
      <c r="T64" s="172" t="s">
        <v>248</v>
      </c>
      <c r="U64" s="172" t="s">
        <v>248</v>
      </c>
    </row>
    <row r="65" spans="1:21" ht="12.75">
      <c r="A65" s="73">
        <v>41879</v>
      </c>
      <c r="B65" s="76"/>
      <c r="C65" s="55" t="s">
        <v>166</v>
      </c>
      <c r="D65" s="134" t="s">
        <v>248</v>
      </c>
      <c r="E65" s="134" t="s">
        <v>248</v>
      </c>
      <c r="F65" s="318" t="s">
        <v>313</v>
      </c>
      <c r="G65" s="134" t="s">
        <v>248</v>
      </c>
      <c r="H65" s="195">
        <v>31</v>
      </c>
      <c r="I65" s="134" t="s">
        <v>248</v>
      </c>
      <c r="J65" s="134" t="s">
        <v>248</v>
      </c>
      <c r="K65" s="134" t="s">
        <v>248</v>
      </c>
      <c r="L65" s="134" t="s">
        <v>248</v>
      </c>
      <c r="M65" s="134" t="s">
        <v>248</v>
      </c>
      <c r="N65" s="134" t="s">
        <v>248</v>
      </c>
      <c r="O65" s="134" t="s">
        <v>248</v>
      </c>
      <c r="P65" s="134" t="s">
        <v>248</v>
      </c>
      <c r="Q65" s="134" t="s">
        <v>248</v>
      </c>
      <c r="R65" s="134" t="s">
        <v>248</v>
      </c>
      <c r="S65" s="134" t="s">
        <v>248</v>
      </c>
      <c r="T65" s="134" t="s">
        <v>248</v>
      </c>
      <c r="U65" s="134" t="s">
        <v>248</v>
      </c>
    </row>
    <row r="66" spans="1:21" ht="12.75">
      <c r="A66" s="73">
        <v>41870</v>
      </c>
      <c r="B66" s="76"/>
      <c r="C66" s="55" t="s">
        <v>167</v>
      </c>
      <c r="D66" s="134" t="s">
        <v>248</v>
      </c>
      <c r="E66" s="134" t="s">
        <v>248</v>
      </c>
      <c r="F66" s="318" t="s">
        <v>322</v>
      </c>
      <c r="G66" s="134" t="s">
        <v>248</v>
      </c>
      <c r="H66" s="195">
        <v>21</v>
      </c>
      <c r="I66" s="134" t="s">
        <v>248</v>
      </c>
      <c r="J66" s="134" t="s">
        <v>248</v>
      </c>
      <c r="K66" s="134" t="s">
        <v>311</v>
      </c>
      <c r="L66" s="134" t="s">
        <v>248</v>
      </c>
      <c r="M66" s="134" t="s">
        <v>248</v>
      </c>
      <c r="N66" s="134" t="s">
        <v>248</v>
      </c>
      <c r="O66" s="134" t="s">
        <v>248</v>
      </c>
      <c r="P66" s="134" t="s">
        <v>248</v>
      </c>
      <c r="Q66" s="134" t="s">
        <v>248</v>
      </c>
      <c r="R66" s="134" t="s">
        <v>248</v>
      </c>
      <c r="S66" s="134" t="s">
        <v>248</v>
      </c>
      <c r="T66" s="134" t="s">
        <v>248</v>
      </c>
      <c r="U66" s="134" t="s">
        <v>248</v>
      </c>
    </row>
    <row r="67" spans="1:21" ht="12.75">
      <c r="A67" s="73">
        <v>41813</v>
      </c>
      <c r="B67" s="76"/>
      <c r="C67" s="58" t="s">
        <v>42</v>
      </c>
      <c r="D67" s="172" t="s">
        <v>248</v>
      </c>
      <c r="E67" s="172" t="s">
        <v>248</v>
      </c>
      <c r="F67" s="317" t="s">
        <v>313</v>
      </c>
      <c r="G67" s="172" t="s">
        <v>248</v>
      </c>
      <c r="H67" s="195">
        <v>29</v>
      </c>
      <c r="I67" s="172" t="s">
        <v>248</v>
      </c>
      <c r="J67" s="172" t="s">
        <v>248</v>
      </c>
      <c r="K67" s="172" t="s">
        <v>248</v>
      </c>
      <c r="L67" s="172" t="s">
        <v>248</v>
      </c>
      <c r="M67" s="172" t="s">
        <v>248</v>
      </c>
      <c r="N67" s="172" t="s">
        <v>248</v>
      </c>
      <c r="O67" s="172" t="s">
        <v>248</v>
      </c>
      <c r="P67" s="172" t="s">
        <v>248</v>
      </c>
      <c r="Q67" s="172" t="s">
        <v>248</v>
      </c>
      <c r="R67" s="172" t="s">
        <v>248</v>
      </c>
      <c r="S67" s="172" t="s">
        <v>248</v>
      </c>
      <c r="T67" s="172" t="s">
        <v>248</v>
      </c>
      <c r="U67" s="172" t="s">
        <v>248</v>
      </c>
    </row>
    <row r="68" spans="1:21" ht="12.75">
      <c r="A68" s="73">
        <v>41880</v>
      </c>
      <c r="B68" s="76"/>
      <c r="C68" s="58" t="s">
        <v>112</v>
      </c>
      <c r="D68" s="172" t="s">
        <v>248</v>
      </c>
      <c r="E68" s="172" t="s">
        <v>248</v>
      </c>
      <c r="F68" s="317" t="s">
        <v>313</v>
      </c>
      <c r="G68" s="172" t="s">
        <v>248</v>
      </c>
      <c r="H68" s="195">
        <v>29</v>
      </c>
      <c r="I68" s="172" t="s">
        <v>311</v>
      </c>
      <c r="J68" s="172" t="s">
        <v>248</v>
      </c>
      <c r="K68" s="172" t="s">
        <v>248</v>
      </c>
      <c r="L68" s="172" t="s">
        <v>248</v>
      </c>
      <c r="M68" s="172" t="s">
        <v>248</v>
      </c>
      <c r="N68" s="172" t="s">
        <v>248</v>
      </c>
      <c r="O68" s="172" t="s">
        <v>248</v>
      </c>
      <c r="P68" s="172" t="s">
        <v>248</v>
      </c>
      <c r="Q68" s="172" t="s">
        <v>248</v>
      </c>
      <c r="R68" s="172" t="s">
        <v>248</v>
      </c>
      <c r="S68" s="172" t="s">
        <v>248</v>
      </c>
      <c r="T68" s="172" t="s">
        <v>248</v>
      </c>
      <c r="U68" s="172" t="s">
        <v>248</v>
      </c>
    </row>
    <row r="69" spans="1:21" ht="12.75">
      <c r="A69" s="73">
        <v>41845</v>
      </c>
      <c r="B69" s="76"/>
      <c r="C69" s="62" t="s">
        <v>168</v>
      </c>
      <c r="D69" s="134" t="s">
        <v>248</v>
      </c>
      <c r="E69" s="134" t="s">
        <v>248</v>
      </c>
      <c r="F69" s="318" t="s">
        <v>387</v>
      </c>
      <c r="G69" s="134" t="s">
        <v>248</v>
      </c>
      <c r="H69" s="195">
        <v>5</v>
      </c>
      <c r="I69" s="134" t="s">
        <v>248</v>
      </c>
      <c r="J69" s="134" t="s">
        <v>248</v>
      </c>
      <c r="K69" s="134" t="s">
        <v>248</v>
      </c>
      <c r="L69" s="134" t="s">
        <v>248</v>
      </c>
      <c r="M69" s="134" t="s">
        <v>248</v>
      </c>
      <c r="N69" s="134" t="s">
        <v>248</v>
      </c>
      <c r="O69" s="134" t="s">
        <v>248</v>
      </c>
      <c r="P69" s="134" t="s">
        <v>248</v>
      </c>
      <c r="Q69" s="134" t="s">
        <v>248</v>
      </c>
      <c r="R69" s="134" t="s">
        <v>248</v>
      </c>
      <c r="S69" s="134" t="s">
        <v>248</v>
      </c>
      <c r="T69" s="134" t="s">
        <v>248</v>
      </c>
      <c r="U69" s="134" t="s">
        <v>311</v>
      </c>
    </row>
    <row r="70" spans="1:21" ht="12.75">
      <c r="A70" s="73">
        <v>41880</v>
      </c>
      <c r="B70" s="76"/>
      <c r="C70" s="58" t="s">
        <v>169</v>
      </c>
      <c r="D70" s="134" t="s">
        <v>248</v>
      </c>
      <c r="E70" s="134" t="s">
        <v>248</v>
      </c>
      <c r="F70" s="322" t="s">
        <v>409</v>
      </c>
      <c r="G70" s="134" t="s">
        <v>311</v>
      </c>
      <c r="H70" s="196">
        <v>17</v>
      </c>
      <c r="I70" s="134" t="s">
        <v>248</v>
      </c>
      <c r="J70" s="134" t="s">
        <v>248</v>
      </c>
      <c r="K70" s="134" t="s">
        <v>311</v>
      </c>
      <c r="L70" s="134" t="s">
        <v>248</v>
      </c>
      <c r="M70" s="134" t="s">
        <v>248</v>
      </c>
      <c r="N70" s="134" t="s">
        <v>248</v>
      </c>
      <c r="O70" s="134" t="s">
        <v>248</v>
      </c>
      <c r="P70" s="134" t="s">
        <v>248</v>
      </c>
      <c r="Q70" s="134" t="s">
        <v>248</v>
      </c>
      <c r="R70" s="134" t="s">
        <v>248</v>
      </c>
      <c r="S70" s="134" t="s">
        <v>248</v>
      </c>
      <c r="T70" s="134" t="s">
        <v>248</v>
      </c>
      <c r="U70" s="134" t="s">
        <v>248</v>
      </c>
    </row>
    <row r="71" spans="1:21" ht="12.75">
      <c r="A71" s="73">
        <v>41855</v>
      </c>
      <c r="B71" s="76"/>
      <c r="C71" s="55" t="s">
        <v>15</v>
      </c>
      <c r="D71" s="172" t="s">
        <v>248</v>
      </c>
      <c r="E71" s="172" t="s">
        <v>248</v>
      </c>
      <c r="F71" s="317" t="s">
        <v>314</v>
      </c>
      <c r="G71" s="172" t="s">
        <v>311</v>
      </c>
      <c r="H71" s="195">
        <v>45</v>
      </c>
      <c r="I71" s="172" t="s">
        <v>248</v>
      </c>
      <c r="J71" s="172" t="s">
        <v>248</v>
      </c>
      <c r="K71" s="172" t="s">
        <v>248</v>
      </c>
      <c r="L71" s="172" t="s">
        <v>248</v>
      </c>
      <c r="M71" s="172" t="s">
        <v>248</v>
      </c>
      <c r="N71" s="172" t="s">
        <v>248</v>
      </c>
      <c r="O71" s="172" t="s">
        <v>248</v>
      </c>
      <c r="P71" s="172" t="s">
        <v>248</v>
      </c>
      <c r="Q71" s="172" t="s">
        <v>248</v>
      </c>
      <c r="R71" s="172" t="s">
        <v>248</v>
      </c>
      <c r="S71" s="172" t="s">
        <v>248</v>
      </c>
      <c r="T71" s="172" t="s">
        <v>248</v>
      </c>
      <c r="U71" s="172" t="s">
        <v>248</v>
      </c>
    </row>
    <row r="72" spans="1:21" ht="12.75">
      <c r="A72" s="73">
        <v>41864</v>
      </c>
      <c r="B72" s="76"/>
      <c r="C72" s="55" t="s">
        <v>87</v>
      </c>
      <c r="D72" s="172" t="s">
        <v>248</v>
      </c>
      <c r="E72" s="172" t="s">
        <v>248</v>
      </c>
      <c r="F72" s="317" t="s">
        <v>320</v>
      </c>
      <c r="G72" s="172" t="s">
        <v>248</v>
      </c>
      <c r="H72" s="195">
        <v>23</v>
      </c>
      <c r="I72" s="172" t="s">
        <v>248</v>
      </c>
      <c r="J72" s="172" t="s">
        <v>248</v>
      </c>
      <c r="K72" s="172" t="s">
        <v>248</v>
      </c>
      <c r="L72" s="172" t="s">
        <v>248</v>
      </c>
      <c r="M72" s="172" t="s">
        <v>248</v>
      </c>
      <c r="N72" s="172" t="s">
        <v>248</v>
      </c>
      <c r="O72" s="172" t="s">
        <v>248</v>
      </c>
      <c r="P72" s="172" t="s">
        <v>248</v>
      </c>
      <c r="Q72" s="172" t="s">
        <v>248</v>
      </c>
      <c r="R72" s="172" t="s">
        <v>248</v>
      </c>
      <c r="S72" s="172" t="s">
        <v>248</v>
      </c>
      <c r="T72" s="172" t="s">
        <v>248</v>
      </c>
      <c r="U72" s="172" t="s">
        <v>248</v>
      </c>
    </row>
    <row r="73" spans="1:21" ht="12.75">
      <c r="A73" s="73">
        <v>41878</v>
      </c>
      <c r="B73" s="76"/>
      <c r="C73" s="55" t="s">
        <v>170</v>
      </c>
      <c r="D73" s="134" t="s">
        <v>248</v>
      </c>
      <c r="E73" s="134" t="s">
        <v>248</v>
      </c>
      <c r="F73" s="318" t="s">
        <v>322</v>
      </c>
      <c r="G73" s="134" t="s">
        <v>248</v>
      </c>
      <c r="H73" s="195">
        <v>8</v>
      </c>
      <c r="I73" s="134" t="s">
        <v>248</v>
      </c>
      <c r="J73" s="134" t="s">
        <v>248</v>
      </c>
      <c r="K73" s="134" t="s">
        <v>311</v>
      </c>
      <c r="L73" s="134" t="s">
        <v>248</v>
      </c>
      <c r="M73" s="134" t="s">
        <v>311</v>
      </c>
      <c r="N73" s="134" t="s">
        <v>248</v>
      </c>
      <c r="O73" s="134" t="s">
        <v>248</v>
      </c>
      <c r="P73" s="134" t="s">
        <v>248</v>
      </c>
      <c r="Q73" s="134" t="s">
        <v>248</v>
      </c>
      <c r="R73" s="134" t="s">
        <v>248</v>
      </c>
      <c r="S73" s="134" t="s">
        <v>311</v>
      </c>
      <c r="T73" s="134" t="s">
        <v>248</v>
      </c>
      <c r="U73" s="134" t="s">
        <v>311</v>
      </c>
    </row>
    <row r="74" spans="1:21" ht="12.75">
      <c r="A74" s="73">
        <v>41880</v>
      </c>
      <c r="B74" s="76"/>
      <c r="C74" s="55" t="s">
        <v>171</v>
      </c>
      <c r="D74" s="172" t="s">
        <v>248</v>
      </c>
      <c r="E74" s="172" t="s">
        <v>248</v>
      </c>
      <c r="F74" s="322" t="s">
        <v>409</v>
      </c>
      <c r="G74" s="172" t="s">
        <v>311</v>
      </c>
      <c r="H74" s="195">
        <v>16</v>
      </c>
      <c r="I74" s="172" t="s">
        <v>248</v>
      </c>
      <c r="J74" s="172" t="s">
        <v>248</v>
      </c>
      <c r="K74" s="172" t="s">
        <v>311</v>
      </c>
      <c r="L74" s="172" t="s">
        <v>248</v>
      </c>
      <c r="M74" s="172" t="s">
        <v>248</v>
      </c>
      <c r="N74" s="172" t="s">
        <v>248</v>
      </c>
      <c r="O74" s="172" t="s">
        <v>248</v>
      </c>
      <c r="P74" s="172" t="s">
        <v>248</v>
      </c>
      <c r="Q74" s="172" t="s">
        <v>248</v>
      </c>
      <c r="R74" s="172" t="s">
        <v>248</v>
      </c>
      <c r="S74" s="172" t="s">
        <v>248</v>
      </c>
      <c r="T74" s="172" t="s">
        <v>248</v>
      </c>
      <c r="U74" s="172" t="s">
        <v>248</v>
      </c>
    </row>
    <row r="75" spans="1:21" ht="12.75">
      <c r="A75" s="73">
        <v>41901</v>
      </c>
      <c r="B75" s="76"/>
      <c r="C75" s="55" t="s">
        <v>172</v>
      </c>
      <c r="D75" s="172" t="s">
        <v>311</v>
      </c>
      <c r="E75" s="172" t="s">
        <v>248</v>
      </c>
      <c r="F75" s="195" t="s">
        <v>313</v>
      </c>
      <c r="G75" s="172" t="s">
        <v>248</v>
      </c>
      <c r="H75" s="195">
        <v>47</v>
      </c>
      <c r="I75" s="172" t="s">
        <v>399</v>
      </c>
      <c r="J75" s="172" t="s">
        <v>248</v>
      </c>
      <c r="K75" s="172" t="s">
        <v>248</v>
      </c>
      <c r="L75" s="172" t="s">
        <v>248</v>
      </c>
      <c r="M75" s="172" t="s">
        <v>248</v>
      </c>
      <c r="N75" s="172" t="s">
        <v>248</v>
      </c>
      <c r="O75" s="172" t="s">
        <v>248</v>
      </c>
      <c r="P75" s="172" t="s">
        <v>248</v>
      </c>
      <c r="Q75" s="172" t="s">
        <v>248</v>
      </c>
      <c r="R75" s="172" t="s">
        <v>248</v>
      </c>
      <c r="S75" s="172" t="s">
        <v>248</v>
      </c>
      <c r="T75" s="172" t="s">
        <v>248</v>
      </c>
      <c r="U75" s="172" t="s">
        <v>311</v>
      </c>
    </row>
    <row r="76" spans="1:21" ht="12.75">
      <c r="A76" s="73">
        <v>41887</v>
      </c>
      <c r="B76" s="76"/>
      <c r="C76" s="55" t="s">
        <v>29</v>
      </c>
      <c r="D76" s="172" t="s">
        <v>311</v>
      </c>
      <c r="E76" s="172" t="s">
        <v>311</v>
      </c>
      <c r="F76" s="195" t="s">
        <v>313</v>
      </c>
      <c r="G76" s="172" t="s">
        <v>248</v>
      </c>
      <c r="H76" s="317" t="s">
        <v>402</v>
      </c>
      <c r="I76" s="172" t="s">
        <v>311</v>
      </c>
      <c r="J76" s="172" t="s">
        <v>311</v>
      </c>
      <c r="K76" s="172" t="s">
        <v>311</v>
      </c>
      <c r="L76" s="172" t="s">
        <v>311</v>
      </c>
      <c r="M76" s="172" t="s">
        <v>311</v>
      </c>
      <c r="N76" s="172" t="s">
        <v>311</v>
      </c>
      <c r="O76" s="172" t="s">
        <v>311</v>
      </c>
      <c r="P76" s="172" t="s">
        <v>311</v>
      </c>
      <c r="Q76" s="172" t="s">
        <v>311</v>
      </c>
      <c r="R76" s="172" t="s">
        <v>311</v>
      </c>
      <c r="S76" s="172" t="s">
        <v>248</v>
      </c>
      <c r="T76" s="172" t="s">
        <v>248</v>
      </c>
      <c r="U76" s="172" t="s">
        <v>248</v>
      </c>
    </row>
    <row r="77" spans="1:21" ht="12.75">
      <c r="A77" s="73">
        <v>41880</v>
      </c>
      <c r="B77" s="76"/>
      <c r="C77" s="55" t="s">
        <v>23</v>
      </c>
      <c r="D77" s="172" t="s">
        <v>248</v>
      </c>
      <c r="E77" s="172" t="s">
        <v>248</v>
      </c>
      <c r="F77" s="195" t="s">
        <v>322</v>
      </c>
      <c r="G77" s="172" t="s">
        <v>248</v>
      </c>
      <c r="H77" s="317">
        <v>12</v>
      </c>
      <c r="I77" s="172" t="s">
        <v>248</v>
      </c>
      <c r="J77" s="172" t="s">
        <v>311</v>
      </c>
      <c r="K77" s="172" t="s">
        <v>311</v>
      </c>
      <c r="L77" s="172" t="s">
        <v>248</v>
      </c>
      <c r="M77" s="172" t="s">
        <v>248</v>
      </c>
      <c r="N77" s="172" t="s">
        <v>248</v>
      </c>
      <c r="O77" s="172" t="s">
        <v>248</v>
      </c>
      <c r="P77" s="172" t="s">
        <v>248</v>
      </c>
      <c r="Q77" s="172" t="s">
        <v>248</v>
      </c>
      <c r="R77" s="172" t="s">
        <v>248</v>
      </c>
      <c r="S77" s="172" t="s">
        <v>248</v>
      </c>
      <c r="T77" s="172" t="s">
        <v>248</v>
      </c>
      <c r="U77" s="172" t="s">
        <v>248</v>
      </c>
    </row>
    <row r="78" spans="1:21" ht="12.75">
      <c r="A78" s="73">
        <v>41865</v>
      </c>
      <c r="B78" s="76"/>
      <c r="C78" s="55" t="s">
        <v>173</v>
      </c>
      <c r="D78" s="172" t="s">
        <v>248</v>
      </c>
      <c r="E78" s="172" t="s">
        <v>248</v>
      </c>
      <c r="F78" s="195" t="s">
        <v>313</v>
      </c>
      <c r="G78" s="172" t="s">
        <v>248</v>
      </c>
      <c r="H78" s="317">
        <v>12</v>
      </c>
      <c r="I78" s="172" t="s">
        <v>248</v>
      </c>
      <c r="J78" s="318" t="s">
        <v>408</v>
      </c>
      <c r="K78" s="172" t="s">
        <v>248</v>
      </c>
      <c r="L78" s="172" t="s">
        <v>248</v>
      </c>
      <c r="M78" s="172" t="s">
        <v>248</v>
      </c>
      <c r="N78" s="172" t="s">
        <v>248</v>
      </c>
      <c r="O78" s="172" t="s">
        <v>248</v>
      </c>
      <c r="P78" s="172" t="s">
        <v>311</v>
      </c>
      <c r="Q78" s="172" t="s">
        <v>248</v>
      </c>
      <c r="R78" s="172" t="s">
        <v>248</v>
      </c>
      <c r="S78" s="172" t="s">
        <v>248</v>
      </c>
      <c r="T78" s="172" t="s">
        <v>248</v>
      </c>
      <c r="U78" s="172" t="s">
        <v>248</v>
      </c>
    </row>
    <row r="79" spans="1:21" ht="12.75">
      <c r="A79" s="73">
        <v>41878</v>
      </c>
      <c r="B79" s="76"/>
      <c r="C79" s="55" t="s">
        <v>174</v>
      </c>
      <c r="D79" s="172" t="s">
        <v>248</v>
      </c>
      <c r="E79" s="172" t="s">
        <v>248</v>
      </c>
      <c r="F79" s="195" t="s">
        <v>336</v>
      </c>
      <c r="G79" s="172" t="s">
        <v>248</v>
      </c>
      <c r="H79" s="317">
        <v>13</v>
      </c>
      <c r="I79" s="172" t="s">
        <v>248</v>
      </c>
      <c r="J79" s="172" t="s">
        <v>248</v>
      </c>
      <c r="K79" s="172" t="s">
        <v>311</v>
      </c>
      <c r="L79" s="172" t="s">
        <v>248</v>
      </c>
      <c r="M79" s="172" t="s">
        <v>248</v>
      </c>
      <c r="N79" s="172" t="s">
        <v>248</v>
      </c>
      <c r="O79" s="172" t="s">
        <v>248</v>
      </c>
      <c r="P79" s="172" t="s">
        <v>248</v>
      </c>
      <c r="Q79" s="172" t="s">
        <v>248</v>
      </c>
      <c r="R79" s="172" t="s">
        <v>248</v>
      </c>
      <c r="S79" s="172" t="s">
        <v>248</v>
      </c>
      <c r="T79" s="172" t="s">
        <v>248</v>
      </c>
      <c r="U79" s="172" t="s">
        <v>248</v>
      </c>
    </row>
    <row r="80" spans="1:21" ht="12.75">
      <c r="A80" s="73">
        <v>41878</v>
      </c>
      <c r="B80" s="76"/>
      <c r="C80" s="55" t="s">
        <v>331</v>
      </c>
      <c r="D80" s="134" t="s">
        <v>248</v>
      </c>
      <c r="E80" s="134" t="s">
        <v>248</v>
      </c>
      <c r="F80" s="195" t="s">
        <v>336</v>
      </c>
      <c r="G80" s="134" t="s">
        <v>248</v>
      </c>
      <c r="H80" s="317">
        <v>13</v>
      </c>
      <c r="I80" s="134" t="s">
        <v>248</v>
      </c>
      <c r="J80" s="134" t="s">
        <v>248</v>
      </c>
      <c r="K80" s="134" t="s">
        <v>311</v>
      </c>
      <c r="L80" s="134" t="s">
        <v>248</v>
      </c>
      <c r="M80" s="134" t="s">
        <v>248</v>
      </c>
      <c r="N80" s="134" t="s">
        <v>248</v>
      </c>
      <c r="O80" s="134" t="s">
        <v>248</v>
      </c>
      <c r="P80" s="134" t="s">
        <v>248</v>
      </c>
      <c r="Q80" s="134" t="s">
        <v>248</v>
      </c>
      <c r="R80" s="134" t="s">
        <v>248</v>
      </c>
      <c r="S80" s="134" t="s">
        <v>248</v>
      </c>
      <c r="T80" s="134" t="s">
        <v>248</v>
      </c>
      <c r="U80" s="134" t="s">
        <v>248</v>
      </c>
    </row>
    <row r="81" spans="1:21" ht="12.75">
      <c r="A81" s="73">
        <v>41878</v>
      </c>
      <c r="B81" s="76"/>
      <c r="C81" s="55" t="s">
        <v>175</v>
      </c>
      <c r="D81" s="172" t="s">
        <v>248</v>
      </c>
      <c r="E81" s="172" t="s">
        <v>248</v>
      </c>
      <c r="F81" s="195" t="s">
        <v>336</v>
      </c>
      <c r="G81" s="172" t="s">
        <v>248</v>
      </c>
      <c r="H81" s="317">
        <v>14</v>
      </c>
      <c r="I81" s="172" t="s">
        <v>248</v>
      </c>
      <c r="J81" s="172" t="s">
        <v>248</v>
      </c>
      <c r="K81" s="172" t="s">
        <v>311</v>
      </c>
      <c r="L81" s="172" t="s">
        <v>248</v>
      </c>
      <c r="M81" s="172" t="s">
        <v>248</v>
      </c>
      <c r="N81" s="172" t="s">
        <v>248</v>
      </c>
      <c r="O81" s="172" t="s">
        <v>248</v>
      </c>
      <c r="P81" s="172" t="s">
        <v>248</v>
      </c>
      <c r="Q81" s="172" t="s">
        <v>248</v>
      </c>
      <c r="R81" s="172" t="s">
        <v>248</v>
      </c>
      <c r="S81" s="172" t="s">
        <v>248</v>
      </c>
      <c r="T81" s="172" t="s">
        <v>248</v>
      </c>
      <c r="U81" s="172" t="s">
        <v>248</v>
      </c>
    </row>
    <row r="82" spans="1:21" ht="12.75">
      <c r="A82" s="73">
        <v>41878</v>
      </c>
      <c r="B82" s="76"/>
      <c r="C82" s="55" t="s">
        <v>176</v>
      </c>
      <c r="D82" s="172" t="s">
        <v>248</v>
      </c>
      <c r="E82" s="172" t="s">
        <v>248</v>
      </c>
      <c r="F82" s="195" t="s">
        <v>336</v>
      </c>
      <c r="G82" s="172" t="s">
        <v>248</v>
      </c>
      <c r="H82" s="317">
        <v>8</v>
      </c>
      <c r="I82" s="172" t="s">
        <v>248</v>
      </c>
      <c r="J82" s="172" t="s">
        <v>248</v>
      </c>
      <c r="K82" s="172" t="s">
        <v>311</v>
      </c>
      <c r="L82" s="172" t="s">
        <v>248</v>
      </c>
      <c r="M82" s="172" t="s">
        <v>248</v>
      </c>
      <c r="N82" s="172" t="s">
        <v>248</v>
      </c>
      <c r="O82" s="172" t="s">
        <v>248</v>
      </c>
      <c r="P82" s="172" t="s">
        <v>248</v>
      </c>
      <c r="Q82" s="172" t="s">
        <v>248</v>
      </c>
      <c r="R82" s="172" t="s">
        <v>248</v>
      </c>
      <c r="S82" s="172" t="s">
        <v>248</v>
      </c>
      <c r="T82" s="172" t="s">
        <v>248</v>
      </c>
      <c r="U82" s="172" t="s">
        <v>248</v>
      </c>
    </row>
    <row r="83" spans="1:21" ht="12.75">
      <c r="A83" s="73">
        <v>41879</v>
      </c>
      <c r="B83" s="76"/>
      <c r="C83" s="55" t="s">
        <v>16</v>
      </c>
      <c r="D83" s="172" t="s">
        <v>248</v>
      </c>
      <c r="E83" s="172" t="s">
        <v>311</v>
      </c>
      <c r="F83" s="195" t="s">
        <v>313</v>
      </c>
      <c r="G83" s="172" t="s">
        <v>248</v>
      </c>
      <c r="H83" s="317">
        <v>8</v>
      </c>
      <c r="I83" s="172" t="s">
        <v>248</v>
      </c>
      <c r="J83" s="172" t="s">
        <v>311</v>
      </c>
      <c r="K83" s="172" t="s">
        <v>311</v>
      </c>
      <c r="L83" s="172" t="s">
        <v>248</v>
      </c>
      <c r="M83" s="172" t="s">
        <v>248</v>
      </c>
      <c r="N83" s="172" t="s">
        <v>248</v>
      </c>
      <c r="O83" s="172" t="s">
        <v>248</v>
      </c>
      <c r="P83" s="172" t="s">
        <v>248</v>
      </c>
      <c r="Q83" s="172" t="s">
        <v>248</v>
      </c>
      <c r="R83" s="172" t="s">
        <v>248</v>
      </c>
      <c r="S83" s="172" t="s">
        <v>248</v>
      </c>
      <c r="T83" s="172" t="s">
        <v>248</v>
      </c>
      <c r="U83" s="172" t="s">
        <v>248</v>
      </c>
    </row>
    <row r="84" spans="1:21" ht="12.75">
      <c r="A84" s="73">
        <v>41897</v>
      </c>
      <c r="B84" s="76"/>
      <c r="C84" s="55" t="s">
        <v>24</v>
      </c>
      <c r="D84" s="134" t="s">
        <v>248</v>
      </c>
      <c r="E84" s="134" t="s">
        <v>248</v>
      </c>
      <c r="F84" s="196" t="s">
        <v>322</v>
      </c>
      <c r="G84" s="172" t="s">
        <v>248</v>
      </c>
      <c r="H84" s="317">
        <v>12</v>
      </c>
      <c r="I84" s="134" t="s">
        <v>311</v>
      </c>
      <c r="J84" s="134" t="s">
        <v>248</v>
      </c>
      <c r="K84" s="172" t="s">
        <v>311</v>
      </c>
      <c r="L84" s="134" t="s">
        <v>248</v>
      </c>
      <c r="M84" s="172" t="s">
        <v>248</v>
      </c>
      <c r="N84" s="172" t="s">
        <v>248</v>
      </c>
      <c r="O84" s="172" t="s">
        <v>248</v>
      </c>
      <c r="P84" s="172" t="s">
        <v>248</v>
      </c>
      <c r="Q84" s="172" t="s">
        <v>248</v>
      </c>
      <c r="R84" s="172" t="s">
        <v>248</v>
      </c>
      <c r="S84" s="172" t="s">
        <v>248</v>
      </c>
      <c r="T84" s="172" t="s">
        <v>248</v>
      </c>
      <c r="U84" s="134" t="s">
        <v>248</v>
      </c>
    </row>
    <row r="85" spans="1:21" ht="12.75">
      <c r="A85" s="73">
        <v>41851</v>
      </c>
      <c r="B85" s="76"/>
      <c r="C85" s="55" t="s">
        <v>17</v>
      </c>
      <c r="D85" s="134" t="s">
        <v>248</v>
      </c>
      <c r="E85" s="134" t="s">
        <v>248</v>
      </c>
      <c r="F85" s="196" t="s">
        <v>336</v>
      </c>
      <c r="G85" s="134" t="s">
        <v>248</v>
      </c>
      <c r="H85" s="317">
        <v>7</v>
      </c>
      <c r="I85" s="134" t="s">
        <v>248</v>
      </c>
      <c r="J85" s="134" t="s">
        <v>248</v>
      </c>
      <c r="K85" s="134" t="s">
        <v>311</v>
      </c>
      <c r="L85" s="134" t="s">
        <v>248</v>
      </c>
      <c r="M85" s="134" t="s">
        <v>248</v>
      </c>
      <c r="N85" s="134" t="s">
        <v>248</v>
      </c>
      <c r="O85" s="134" t="s">
        <v>248</v>
      </c>
      <c r="P85" s="134" t="s">
        <v>248</v>
      </c>
      <c r="Q85" s="134" t="s">
        <v>248</v>
      </c>
      <c r="R85" s="134" t="s">
        <v>248</v>
      </c>
      <c r="S85" s="134" t="s">
        <v>248</v>
      </c>
      <c r="T85" s="134" t="s">
        <v>248</v>
      </c>
      <c r="U85" s="134" t="s">
        <v>248</v>
      </c>
    </row>
    <row r="86" spans="1:21" ht="12.75">
      <c r="A86" s="73">
        <v>41887</v>
      </c>
      <c r="B86" s="76"/>
      <c r="C86" s="55" t="s">
        <v>30</v>
      </c>
      <c r="D86" s="172" t="s">
        <v>311</v>
      </c>
      <c r="E86" s="172" t="s">
        <v>311</v>
      </c>
      <c r="F86" s="195" t="s">
        <v>313</v>
      </c>
      <c r="G86" s="172" t="s">
        <v>248</v>
      </c>
      <c r="H86" s="318" t="s">
        <v>408</v>
      </c>
      <c r="I86" s="172" t="s">
        <v>311</v>
      </c>
      <c r="J86" s="172" t="s">
        <v>311</v>
      </c>
      <c r="K86" s="172" t="s">
        <v>311</v>
      </c>
      <c r="L86" s="172" t="s">
        <v>311</v>
      </c>
      <c r="M86" s="172" t="s">
        <v>311</v>
      </c>
      <c r="N86" s="172" t="s">
        <v>311</v>
      </c>
      <c r="O86" s="172" t="s">
        <v>311</v>
      </c>
      <c r="P86" s="172" t="s">
        <v>311</v>
      </c>
      <c r="Q86" s="172" t="s">
        <v>311</v>
      </c>
      <c r="R86" s="172" t="s">
        <v>311</v>
      </c>
      <c r="S86" s="172" t="s">
        <v>248</v>
      </c>
      <c r="T86" s="172" t="s">
        <v>248</v>
      </c>
      <c r="U86" s="172" t="s">
        <v>248</v>
      </c>
    </row>
    <row r="87" spans="1:21" ht="12.75">
      <c r="A87" s="73">
        <v>41887</v>
      </c>
      <c r="B87" s="76"/>
      <c r="C87" s="55" t="s">
        <v>31</v>
      </c>
      <c r="D87" s="134" t="s">
        <v>311</v>
      </c>
      <c r="E87" s="134" t="s">
        <v>311</v>
      </c>
      <c r="F87" s="196" t="s">
        <v>313</v>
      </c>
      <c r="G87" s="134" t="s">
        <v>248</v>
      </c>
      <c r="H87" s="317" t="s">
        <v>402</v>
      </c>
      <c r="I87" s="134" t="s">
        <v>311</v>
      </c>
      <c r="J87" s="134" t="s">
        <v>311</v>
      </c>
      <c r="K87" s="134" t="s">
        <v>311</v>
      </c>
      <c r="L87" s="134" t="s">
        <v>311</v>
      </c>
      <c r="M87" s="134" t="s">
        <v>311</v>
      </c>
      <c r="N87" s="134" t="s">
        <v>311</v>
      </c>
      <c r="O87" s="134" t="s">
        <v>311</v>
      </c>
      <c r="P87" s="134" t="s">
        <v>311</v>
      </c>
      <c r="Q87" s="134" t="s">
        <v>311</v>
      </c>
      <c r="R87" s="134" t="s">
        <v>311</v>
      </c>
      <c r="S87" s="134" t="s">
        <v>248</v>
      </c>
      <c r="T87" s="134" t="s">
        <v>248</v>
      </c>
      <c r="U87" s="134" t="s">
        <v>248</v>
      </c>
    </row>
    <row r="88" spans="1:21" ht="12.75">
      <c r="A88" s="73">
        <v>41877</v>
      </c>
      <c r="B88" s="76"/>
      <c r="C88" s="55" t="s">
        <v>39</v>
      </c>
      <c r="D88" s="134" t="s">
        <v>248</v>
      </c>
      <c r="E88" s="134" t="s">
        <v>248</v>
      </c>
      <c r="F88" s="320" t="s">
        <v>402</v>
      </c>
      <c r="G88" s="134" t="s">
        <v>248</v>
      </c>
      <c r="H88" s="317">
        <v>21</v>
      </c>
      <c r="I88" s="134" t="s">
        <v>248</v>
      </c>
      <c r="J88" s="134" t="s">
        <v>248</v>
      </c>
      <c r="K88" s="134" t="s">
        <v>248</v>
      </c>
      <c r="L88" s="134" t="s">
        <v>248</v>
      </c>
      <c r="M88" s="134" t="s">
        <v>248</v>
      </c>
      <c r="N88" s="134" t="s">
        <v>248</v>
      </c>
      <c r="O88" s="134" t="s">
        <v>248</v>
      </c>
      <c r="P88" s="134" t="s">
        <v>248</v>
      </c>
      <c r="Q88" s="134" t="s">
        <v>248</v>
      </c>
      <c r="R88" s="134" t="s">
        <v>248</v>
      </c>
      <c r="S88" s="134" t="s">
        <v>248</v>
      </c>
      <c r="T88" s="134" t="s">
        <v>248</v>
      </c>
      <c r="U88" s="134" t="s">
        <v>248</v>
      </c>
    </row>
    <row r="89" spans="1:21" ht="12.75">
      <c r="A89" s="73">
        <v>41887</v>
      </c>
      <c r="B89" s="76"/>
      <c r="C89" s="55" t="s">
        <v>32</v>
      </c>
      <c r="D89" s="172" t="s">
        <v>311</v>
      </c>
      <c r="E89" s="172" t="s">
        <v>311</v>
      </c>
      <c r="F89" s="195" t="s">
        <v>313</v>
      </c>
      <c r="G89" s="172" t="s">
        <v>248</v>
      </c>
      <c r="H89" s="317" t="s">
        <v>402</v>
      </c>
      <c r="I89" s="172" t="s">
        <v>311</v>
      </c>
      <c r="J89" s="172" t="s">
        <v>311</v>
      </c>
      <c r="K89" s="172" t="s">
        <v>311</v>
      </c>
      <c r="L89" s="172" t="s">
        <v>311</v>
      </c>
      <c r="M89" s="172" t="s">
        <v>311</v>
      </c>
      <c r="N89" s="172" t="s">
        <v>311</v>
      </c>
      <c r="O89" s="172" t="s">
        <v>311</v>
      </c>
      <c r="P89" s="172" t="s">
        <v>311</v>
      </c>
      <c r="Q89" s="172" t="s">
        <v>311</v>
      </c>
      <c r="R89" s="172" t="s">
        <v>311</v>
      </c>
      <c r="S89" s="172" t="s">
        <v>248</v>
      </c>
      <c r="T89" s="172" t="s">
        <v>248</v>
      </c>
      <c r="U89" s="172" t="s">
        <v>248</v>
      </c>
    </row>
    <row r="90" spans="1:21" ht="12.75">
      <c r="A90" s="73">
        <v>41801</v>
      </c>
      <c r="B90" s="76"/>
      <c r="C90" s="55" t="s">
        <v>33</v>
      </c>
      <c r="D90" s="172" t="s">
        <v>248</v>
      </c>
      <c r="E90" s="172" t="s">
        <v>248</v>
      </c>
      <c r="F90" s="195" t="s">
        <v>336</v>
      </c>
      <c r="G90" s="172" t="s">
        <v>248</v>
      </c>
      <c r="H90" s="195">
        <v>19</v>
      </c>
      <c r="I90" s="172" t="s">
        <v>248</v>
      </c>
      <c r="J90" s="172" t="s">
        <v>248</v>
      </c>
      <c r="K90" s="172" t="s">
        <v>248</v>
      </c>
      <c r="L90" s="172" t="s">
        <v>248</v>
      </c>
      <c r="M90" s="172" t="s">
        <v>248</v>
      </c>
      <c r="N90" s="134" t="s">
        <v>248</v>
      </c>
      <c r="O90" s="134" t="s">
        <v>248</v>
      </c>
      <c r="P90" s="134" t="s">
        <v>248</v>
      </c>
      <c r="Q90" s="134" t="s">
        <v>248</v>
      </c>
      <c r="R90" s="134" t="s">
        <v>248</v>
      </c>
      <c r="S90" s="134" t="s">
        <v>248</v>
      </c>
      <c r="T90" s="134" t="s">
        <v>248</v>
      </c>
      <c r="U90" s="134" t="s">
        <v>248</v>
      </c>
    </row>
    <row r="91" spans="1:21" ht="12.75">
      <c r="A91" s="73">
        <v>41855</v>
      </c>
      <c r="B91" s="76"/>
      <c r="C91" s="55" t="s">
        <v>36</v>
      </c>
      <c r="D91" s="134" t="s">
        <v>248</v>
      </c>
      <c r="E91" s="134" t="s">
        <v>248</v>
      </c>
      <c r="F91" s="196" t="s">
        <v>337</v>
      </c>
      <c r="G91" s="134" t="s">
        <v>248</v>
      </c>
      <c r="H91" s="195">
        <v>43</v>
      </c>
      <c r="I91" s="134" t="s">
        <v>248</v>
      </c>
      <c r="J91" s="134" t="s">
        <v>248</v>
      </c>
      <c r="K91" s="134" t="s">
        <v>248</v>
      </c>
      <c r="L91" s="134" t="s">
        <v>248</v>
      </c>
      <c r="M91" s="134" t="s">
        <v>248</v>
      </c>
      <c r="N91" s="134" t="s">
        <v>248</v>
      </c>
      <c r="O91" s="134" t="s">
        <v>248</v>
      </c>
      <c r="P91" s="134" t="s">
        <v>248</v>
      </c>
      <c r="Q91" s="134" t="s">
        <v>248</v>
      </c>
      <c r="R91" s="134" t="s">
        <v>248</v>
      </c>
      <c r="S91" s="134" t="s">
        <v>311</v>
      </c>
      <c r="T91" s="134" t="s">
        <v>248</v>
      </c>
      <c r="U91" s="134" t="s">
        <v>248</v>
      </c>
    </row>
    <row r="92" spans="1:21" ht="12.75">
      <c r="A92" s="73">
        <v>41919</v>
      </c>
      <c r="B92" s="76"/>
      <c r="C92" s="55" t="s">
        <v>18</v>
      </c>
      <c r="D92" s="172" t="s">
        <v>248</v>
      </c>
      <c r="E92" s="172" t="s">
        <v>248</v>
      </c>
      <c r="F92" s="195" t="s">
        <v>322</v>
      </c>
      <c r="G92" s="172" t="s">
        <v>248</v>
      </c>
      <c r="H92" s="195">
        <v>9</v>
      </c>
      <c r="I92" s="172" t="s">
        <v>311</v>
      </c>
      <c r="J92" s="172" t="s">
        <v>248</v>
      </c>
      <c r="K92" s="172" t="s">
        <v>311</v>
      </c>
      <c r="L92" s="172" t="s">
        <v>248</v>
      </c>
      <c r="M92" s="172" t="s">
        <v>248</v>
      </c>
      <c r="N92" s="172" t="s">
        <v>248</v>
      </c>
      <c r="O92" s="172" t="s">
        <v>248</v>
      </c>
      <c r="P92" s="172" t="s">
        <v>311</v>
      </c>
      <c r="Q92" s="172" t="s">
        <v>248</v>
      </c>
      <c r="R92" s="172" t="s">
        <v>311</v>
      </c>
      <c r="S92" s="172" t="s">
        <v>248</v>
      </c>
      <c r="T92" s="172" t="s">
        <v>248</v>
      </c>
      <c r="U92" s="172" t="s">
        <v>248</v>
      </c>
    </row>
    <row r="93" spans="1:21" ht="12.75">
      <c r="A93" s="73" t="s">
        <v>393</v>
      </c>
      <c r="B93" s="76"/>
      <c r="C93" s="55" t="s">
        <v>177</v>
      </c>
      <c r="D93" s="172" t="s">
        <v>248</v>
      </c>
      <c r="E93" s="172" t="s">
        <v>248</v>
      </c>
      <c r="F93" s="195" t="s">
        <v>336</v>
      </c>
      <c r="G93" s="172" t="s">
        <v>248</v>
      </c>
      <c r="H93" s="195">
        <v>9</v>
      </c>
      <c r="I93" s="172" t="s">
        <v>248</v>
      </c>
      <c r="J93" s="172" t="s">
        <v>248</v>
      </c>
      <c r="K93" s="172" t="s">
        <v>311</v>
      </c>
      <c r="L93" s="172" t="s">
        <v>248</v>
      </c>
      <c r="M93" s="172" t="s">
        <v>248</v>
      </c>
      <c r="N93" s="172" t="s">
        <v>248</v>
      </c>
      <c r="O93" s="172" t="s">
        <v>248</v>
      </c>
      <c r="P93" s="172" t="s">
        <v>248</v>
      </c>
      <c r="Q93" s="172" t="s">
        <v>248</v>
      </c>
      <c r="R93" s="172" t="s">
        <v>248</v>
      </c>
      <c r="S93" s="172" t="s">
        <v>248</v>
      </c>
      <c r="T93" s="172" t="s">
        <v>248</v>
      </c>
      <c r="U93" s="172" t="s">
        <v>248</v>
      </c>
    </row>
    <row r="94" spans="1:21" ht="12.75">
      <c r="A94" s="73">
        <v>41851</v>
      </c>
      <c r="B94" s="76"/>
      <c r="C94" s="55" t="s">
        <v>86</v>
      </c>
      <c r="D94" s="134" t="s">
        <v>248</v>
      </c>
      <c r="E94" s="134" t="s">
        <v>248</v>
      </c>
      <c r="F94" s="196" t="s">
        <v>336</v>
      </c>
      <c r="G94" s="134" t="s">
        <v>248</v>
      </c>
      <c r="H94" s="195">
        <v>21</v>
      </c>
      <c r="I94" s="134" t="s">
        <v>248</v>
      </c>
      <c r="J94" s="134" t="s">
        <v>248</v>
      </c>
      <c r="K94" s="134" t="s">
        <v>311</v>
      </c>
      <c r="L94" s="134" t="s">
        <v>248</v>
      </c>
      <c r="M94" s="134" t="s">
        <v>248</v>
      </c>
      <c r="N94" s="134" t="s">
        <v>248</v>
      </c>
      <c r="O94" s="134" t="s">
        <v>248</v>
      </c>
      <c r="P94" s="134" t="s">
        <v>248</v>
      </c>
      <c r="Q94" s="134" t="s">
        <v>248</v>
      </c>
      <c r="R94" s="134" t="s">
        <v>248</v>
      </c>
      <c r="S94" s="134" t="s">
        <v>248</v>
      </c>
      <c r="T94" s="134" t="s">
        <v>248</v>
      </c>
      <c r="U94" s="134" t="s">
        <v>248</v>
      </c>
    </row>
    <row r="95" spans="1:21" ht="12.75">
      <c r="A95" s="73">
        <v>41879</v>
      </c>
      <c r="B95" s="76"/>
      <c r="C95" s="55" t="s">
        <v>19</v>
      </c>
      <c r="D95" s="172" t="s">
        <v>248</v>
      </c>
      <c r="E95" s="172" t="s">
        <v>248</v>
      </c>
      <c r="F95" s="195" t="s">
        <v>313</v>
      </c>
      <c r="G95" s="172" t="s">
        <v>248</v>
      </c>
      <c r="H95" s="195">
        <v>50</v>
      </c>
      <c r="I95" s="172" t="s">
        <v>248</v>
      </c>
      <c r="J95" s="172" t="s">
        <v>248</v>
      </c>
      <c r="K95" s="172" t="s">
        <v>248</v>
      </c>
      <c r="L95" s="172" t="s">
        <v>248</v>
      </c>
      <c r="M95" s="172" t="s">
        <v>248</v>
      </c>
      <c r="N95" s="172" t="s">
        <v>248</v>
      </c>
      <c r="O95" s="172" t="s">
        <v>248</v>
      </c>
      <c r="P95" s="172" t="s">
        <v>248</v>
      </c>
      <c r="Q95" s="172" t="s">
        <v>248</v>
      </c>
      <c r="R95" s="172" t="s">
        <v>248</v>
      </c>
      <c r="S95" s="172" t="s">
        <v>248</v>
      </c>
      <c r="T95" s="172" t="s">
        <v>248</v>
      </c>
      <c r="U95" s="172" t="s">
        <v>248</v>
      </c>
    </row>
    <row r="96" spans="1:21" ht="12.75">
      <c r="A96" s="73">
        <v>41880</v>
      </c>
      <c r="B96" s="76"/>
      <c r="C96" s="55" t="s">
        <v>241</v>
      </c>
      <c r="D96" s="172" t="s">
        <v>248</v>
      </c>
      <c r="E96" s="134" t="s">
        <v>248</v>
      </c>
      <c r="F96" s="195" t="s">
        <v>322</v>
      </c>
      <c r="G96" s="172" t="s">
        <v>248</v>
      </c>
      <c r="H96" s="195">
        <v>13</v>
      </c>
      <c r="I96" s="172" t="s">
        <v>248</v>
      </c>
      <c r="J96" s="172" t="s">
        <v>248</v>
      </c>
      <c r="K96" s="172" t="s">
        <v>311</v>
      </c>
      <c r="L96" s="172" t="s">
        <v>248</v>
      </c>
      <c r="M96" s="172" t="s">
        <v>248</v>
      </c>
      <c r="N96" s="134" t="s">
        <v>248</v>
      </c>
      <c r="O96" s="134" t="s">
        <v>248</v>
      </c>
      <c r="P96" s="134" t="s">
        <v>248</v>
      </c>
      <c r="Q96" s="134" t="s">
        <v>248</v>
      </c>
      <c r="R96" s="134" t="s">
        <v>248</v>
      </c>
      <c r="S96" s="134" t="s">
        <v>248</v>
      </c>
      <c r="T96" s="134" t="s">
        <v>248</v>
      </c>
      <c r="U96" s="134" t="s">
        <v>248</v>
      </c>
    </row>
    <row r="97" spans="1:21" ht="12.75">
      <c r="A97" s="73">
        <v>41879</v>
      </c>
      <c r="B97" s="76"/>
      <c r="C97" s="55" t="s">
        <v>178</v>
      </c>
      <c r="D97" s="172" t="s">
        <v>248</v>
      </c>
      <c r="E97" s="172" t="s">
        <v>248</v>
      </c>
      <c r="F97" s="195" t="s">
        <v>313</v>
      </c>
      <c r="G97" s="172" t="s">
        <v>248</v>
      </c>
      <c r="H97" s="195">
        <v>21</v>
      </c>
      <c r="I97" s="172" t="s">
        <v>248</v>
      </c>
      <c r="J97" s="172" t="s">
        <v>248</v>
      </c>
      <c r="K97" s="172" t="s">
        <v>248</v>
      </c>
      <c r="L97" s="172" t="s">
        <v>248</v>
      </c>
      <c r="M97" s="172" t="s">
        <v>248</v>
      </c>
      <c r="N97" s="172" t="s">
        <v>248</v>
      </c>
      <c r="O97" s="172" t="s">
        <v>248</v>
      </c>
      <c r="P97" s="172" t="s">
        <v>248</v>
      </c>
      <c r="Q97" s="172" t="s">
        <v>248</v>
      </c>
      <c r="R97" s="172" t="s">
        <v>248</v>
      </c>
      <c r="S97" s="172" t="s">
        <v>248</v>
      </c>
      <c r="T97" s="172" t="s">
        <v>248</v>
      </c>
      <c r="U97" s="172" t="s">
        <v>248</v>
      </c>
    </row>
    <row r="98" spans="1:21" ht="12.75">
      <c r="A98" s="73">
        <v>41887</v>
      </c>
      <c r="B98" s="76"/>
      <c r="C98" s="55" t="s">
        <v>34</v>
      </c>
      <c r="D98" s="172" t="s">
        <v>311</v>
      </c>
      <c r="E98" s="172" t="s">
        <v>311</v>
      </c>
      <c r="F98" s="317" t="s">
        <v>313</v>
      </c>
      <c r="G98" s="319" t="s">
        <v>248</v>
      </c>
      <c r="H98" s="317" t="s">
        <v>402</v>
      </c>
      <c r="I98" s="172" t="s">
        <v>311</v>
      </c>
      <c r="J98" s="172" t="s">
        <v>311</v>
      </c>
      <c r="K98" s="172" t="s">
        <v>311</v>
      </c>
      <c r="L98" s="172" t="s">
        <v>311</v>
      </c>
      <c r="M98" s="172" t="s">
        <v>311</v>
      </c>
      <c r="N98" s="172" t="s">
        <v>311</v>
      </c>
      <c r="O98" s="172" t="s">
        <v>311</v>
      </c>
      <c r="P98" s="172" t="s">
        <v>311</v>
      </c>
      <c r="Q98" s="172" t="s">
        <v>311</v>
      </c>
      <c r="R98" s="172" t="s">
        <v>311</v>
      </c>
      <c r="S98" s="172" t="s">
        <v>248</v>
      </c>
      <c r="T98" s="172" t="s">
        <v>248</v>
      </c>
      <c r="U98" s="172" t="s">
        <v>248</v>
      </c>
    </row>
    <row r="99" spans="1:21" ht="12.75">
      <c r="A99" s="73">
        <v>41845</v>
      </c>
      <c r="B99" s="76"/>
      <c r="C99" s="55" t="s">
        <v>179</v>
      </c>
      <c r="D99" s="172" t="s">
        <v>248</v>
      </c>
      <c r="E99" s="172" t="s">
        <v>248</v>
      </c>
      <c r="F99" s="317" t="s">
        <v>387</v>
      </c>
      <c r="G99" s="319" t="s">
        <v>248</v>
      </c>
      <c r="H99" s="317">
        <v>20</v>
      </c>
      <c r="I99" s="172" t="s">
        <v>248</v>
      </c>
      <c r="J99" s="172" t="s">
        <v>248</v>
      </c>
      <c r="K99" s="172" t="s">
        <v>248</v>
      </c>
      <c r="L99" s="172" t="s">
        <v>248</v>
      </c>
      <c r="M99" s="172" t="s">
        <v>248</v>
      </c>
      <c r="N99" s="134" t="s">
        <v>248</v>
      </c>
      <c r="O99" s="134" t="s">
        <v>248</v>
      </c>
      <c r="P99" s="134" t="s">
        <v>248</v>
      </c>
      <c r="Q99" s="134" t="s">
        <v>248</v>
      </c>
      <c r="R99" s="134" t="s">
        <v>248</v>
      </c>
      <c r="S99" s="134" t="s">
        <v>248</v>
      </c>
      <c r="T99" s="134" t="s">
        <v>248</v>
      </c>
      <c r="U99" s="134" t="s">
        <v>311</v>
      </c>
    </row>
    <row r="100" spans="1:22" ht="12.75">
      <c r="A100" s="73">
        <v>41851</v>
      </c>
      <c r="B100" s="76"/>
      <c r="C100" s="55" t="s">
        <v>25</v>
      </c>
      <c r="D100" s="134" t="s">
        <v>248</v>
      </c>
      <c r="E100" s="134" t="s">
        <v>248</v>
      </c>
      <c r="F100" s="318" t="s">
        <v>336</v>
      </c>
      <c r="G100" s="323" t="s">
        <v>248</v>
      </c>
      <c r="H100" s="317">
        <v>13</v>
      </c>
      <c r="I100" s="134" t="s">
        <v>248</v>
      </c>
      <c r="J100" s="134" t="s">
        <v>248</v>
      </c>
      <c r="K100" s="134" t="s">
        <v>311</v>
      </c>
      <c r="L100" s="134" t="s">
        <v>248</v>
      </c>
      <c r="M100" s="134" t="s">
        <v>248</v>
      </c>
      <c r="N100" s="134" t="s">
        <v>248</v>
      </c>
      <c r="O100" s="134" t="s">
        <v>248</v>
      </c>
      <c r="P100" s="134" t="s">
        <v>248</v>
      </c>
      <c r="Q100" s="134" t="s">
        <v>248</v>
      </c>
      <c r="R100" s="134" t="s">
        <v>248</v>
      </c>
      <c r="S100" s="134" t="s">
        <v>248</v>
      </c>
      <c r="T100" s="134" t="s">
        <v>248</v>
      </c>
      <c r="U100" s="134" t="s">
        <v>248</v>
      </c>
      <c r="V100" s="231"/>
    </row>
    <row r="101" spans="1:21" ht="12.75">
      <c r="A101" s="73">
        <v>41845</v>
      </c>
      <c r="B101" s="76"/>
      <c r="C101" s="55" t="s">
        <v>180</v>
      </c>
      <c r="D101" s="134" t="s">
        <v>248</v>
      </c>
      <c r="E101" s="134" t="s">
        <v>248</v>
      </c>
      <c r="F101" s="318" t="s">
        <v>387</v>
      </c>
      <c r="G101" s="323" t="s">
        <v>248</v>
      </c>
      <c r="H101" s="317">
        <v>17</v>
      </c>
      <c r="I101" s="134" t="s">
        <v>248</v>
      </c>
      <c r="J101" s="134" t="s">
        <v>248</v>
      </c>
      <c r="K101" s="134" t="s">
        <v>248</v>
      </c>
      <c r="L101" s="134" t="s">
        <v>248</v>
      </c>
      <c r="M101" s="134" t="s">
        <v>248</v>
      </c>
      <c r="N101" s="134" t="s">
        <v>248</v>
      </c>
      <c r="O101" s="134" t="s">
        <v>248</v>
      </c>
      <c r="P101" s="134" t="s">
        <v>248</v>
      </c>
      <c r="Q101" s="134" t="s">
        <v>248</v>
      </c>
      <c r="R101" s="134" t="s">
        <v>248</v>
      </c>
      <c r="S101" s="134" t="s">
        <v>248</v>
      </c>
      <c r="T101" s="134" t="s">
        <v>248</v>
      </c>
      <c r="U101" s="134" t="s">
        <v>311</v>
      </c>
    </row>
    <row r="102" spans="1:21" ht="12.75">
      <c r="A102" s="73">
        <v>41855</v>
      </c>
      <c r="B102" s="76"/>
      <c r="C102" s="55" t="s">
        <v>26</v>
      </c>
      <c r="D102" s="172" t="s">
        <v>311</v>
      </c>
      <c r="E102" s="172" t="s">
        <v>311</v>
      </c>
      <c r="F102" s="317" t="s">
        <v>322</v>
      </c>
      <c r="G102" s="319" t="s">
        <v>248</v>
      </c>
      <c r="H102" s="317">
        <v>8</v>
      </c>
      <c r="I102" s="172" t="s">
        <v>311</v>
      </c>
      <c r="J102" s="172" t="s">
        <v>311</v>
      </c>
      <c r="K102" s="172" t="s">
        <v>311</v>
      </c>
      <c r="L102" s="172" t="s">
        <v>248</v>
      </c>
      <c r="M102" s="172" t="s">
        <v>248</v>
      </c>
      <c r="N102" s="172" t="s">
        <v>311</v>
      </c>
      <c r="O102" s="172" t="s">
        <v>248</v>
      </c>
      <c r="P102" s="172" t="s">
        <v>248</v>
      </c>
      <c r="Q102" s="172" t="s">
        <v>248</v>
      </c>
      <c r="R102" s="172" t="s">
        <v>248</v>
      </c>
      <c r="S102" s="172" t="s">
        <v>311</v>
      </c>
      <c r="T102" s="172" t="s">
        <v>248</v>
      </c>
      <c r="U102" s="172" t="s">
        <v>248</v>
      </c>
    </row>
    <row r="103" spans="1:21" ht="12.75">
      <c r="A103" s="73">
        <v>41845</v>
      </c>
      <c r="B103" s="76"/>
      <c r="C103" s="55" t="s">
        <v>181</v>
      </c>
      <c r="D103" s="134" t="s">
        <v>248</v>
      </c>
      <c r="E103" s="134" t="s">
        <v>248</v>
      </c>
      <c r="F103" s="318" t="s">
        <v>387</v>
      </c>
      <c r="G103" s="323" t="s">
        <v>248</v>
      </c>
      <c r="H103" s="318">
        <v>7</v>
      </c>
      <c r="I103" s="134" t="s">
        <v>248</v>
      </c>
      <c r="J103" s="134" t="s">
        <v>248</v>
      </c>
      <c r="K103" s="134" t="s">
        <v>248</v>
      </c>
      <c r="L103" s="134" t="s">
        <v>248</v>
      </c>
      <c r="M103" s="134" t="s">
        <v>248</v>
      </c>
      <c r="N103" s="134" t="s">
        <v>248</v>
      </c>
      <c r="O103" s="134" t="s">
        <v>248</v>
      </c>
      <c r="P103" s="134" t="s">
        <v>248</v>
      </c>
      <c r="Q103" s="134" t="s">
        <v>248</v>
      </c>
      <c r="R103" s="134" t="s">
        <v>248</v>
      </c>
      <c r="S103" s="134" t="s">
        <v>248</v>
      </c>
      <c r="T103" s="134" t="s">
        <v>248</v>
      </c>
      <c r="U103" s="134" t="s">
        <v>311</v>
      </c>
    </row>
    <row r="104" spans="1:21" ht="12.75">
      <c r="A104" s="73">
        <v>41878</v>
      </c>
      <c r="B104" s="76"/>
      <c r="C104" s="55" t="s">
        <v>182</v>
      </c>
      <c r="D104" s="172" t="s">
        <v>248</v>
      </c>
      <c r="E104" s="172" t="s">
        <v>248</v>
      </c>
      <c r="F104" s="317" t="s">
        <v>314</v>
      </c>
      <c r="G104" s="319" t="s">
        <v>248</v>
      </c>
      <c r="H104" s="317">
        <v>17</v>
      </c>
      <c r="I104" s="172" t="s">
        <v>248</v>
      </c>
      <c r="J104" s="172" t="s">
        <v>248</v>
      </c>
      <c r="K104" s="172" t="s">
        <v>311</v>
      </c>
      <c r="L104" s="172" t="s">
        <v>248</v>
      </c>
      <c r="M104" s="172" t="s">
        <v>248</v>
      </c>
      <c r="N104" s="172" t="s">
        <v>248</v>
      </c>
      <c r="O104" s="172" t="s">
        <v>248</v>
      </c>
      <c r="P104" s="172" t="s">
        <v>248</v>
      </c>
      <c r="Q104" s="172" t="s">
        <v>248</v>
      </c>
      <c r="R104" s="172" t="s">
        <v>248</v>
      </c>
      <c r="S104" s="172" t="s">
        <v>248</v>
      </c>
      <c r="T104" s="172" t="s">
        <v>248</v>
      </c>
      <c r="U104" s="172" t="s">
        <v>248</v>
      </c>
    </row>
    <row r="105" spans="1:21" ht="12.75">
      <c r="A105" s="73">
        <v>41880</v>
      </c>
      <c r="B105" s="76"/>
      <c r="C105" s="55" t="s">
        <v>183</v>
      </c>
      <c r="D105" s="172" t="s">
        <v>248</v>
      </c>
      <c r="E105" s="172" t="s">
        <v>248</v>
      </c>
      <c r="F105" s="322" t="s">
        <v>409</v>
      </c>
      <c r="G105" s="319" t="s">
        <v>311</v>
      </c>
      <c r="H105" s="317">
        <v>17</v>
      </c>
      <c r="I105" s="172" t="s">
        <v>248</v>
      </c>
      <c r="J105" s="172" t="s">
        <v>248</v>
      </c>
      <c r="K105" s="172" t="s">
        <v>311</v>
      </c>
      <c r="L105" s="172" t="s">
        <v>248</v>
      </c>
      <c r="M105" s="172" t="s">
        <v>248</v>
      </c>
      <c r="N105" s="172" t="s">
        <v>248</v>
      </c>
      <c r="O105" s="172" t="s">
        <v>248</v>
      </c>
      <c r="P105" s="172" t="s">
        <v>248</v>
      </c>
      <c r="Q105" s="172" t="s">
        <v>248</v>
      </c>
      <c r="R105" s="172" t="s">
        <v>248</v>
      </c>
      <c r="S105" s="172" t="s">
        <v>248</v>
      </c>
      <c r="T105" s="172" t="s">
        <v>248</v>
      </c>
      <c r="U105" s="172" t="s">
        <v>248</v>
      </c>
    </row>
    <row r="106" spans="1:21" ht="12.75">
      <c r="A106" s="73">
        <v>41873</v>
      </c>
      <c r="B106" s="76"/>
      <c r="C106" s="55" t="s">
        <v>184</v>
      </c>
      <c r="D106" s="172" t="s">
        <v>311</v>
      </c>
      <c r="E106" s="172" t="s">
        <v>248</v>
      </c>
      <c r="F106" s="196" t="s">
        <v>336</v>
      </c>
      <c r="G106" s="172" t="s">
        <v>248</v>
      </c>
      <c r="H106" s="195">
        <v>14</v>
      </c>
      <c r="I106" s="172" t="s">
        <v>248</v>
      </c>
      <c r="J106" s="172" t="s">
        <v>248</v>
      </c>
      <c r="K106" s="172" t="s">
        <v>311</v>
      </c>
      <c r="L106" s="172" t="s">
        <v>248</v>
      </c>
      <c r="M106" s="172" t="s">
        <v>248</v>
      </c>
      <c r="N106" s="172" t="s">
        <v>248</v>
      </c>
      <c r="O106" s="172" t="s">
        <v>248</v>
      </c>
      <c r="P106" s="172" t="s">
        <v>248</v>
      </c>
      <c r="Q106" s="172" t="s">
        <v>248</v>
      </c>
      <c r="R106" s="172" t="s">
        <v>248</v>
      </c>
      <c r="S106" s="172" t="s">
        <v>248</v>
      </c>
      <c r="T106" s="172" t="s">
        <v>248</v>
      </c>
      <c r="U106" s="172" t="s">
        <v>248</v>
      </c>
    </row>
    <row r="107" spans="1:21" ht="12.75">
      <c r="A107" s="73">
        <v>41878</v>
      </c>
      <c r="B107" s="76"/>
      <c r="C107" s="55" t="s">
        <v>185</v>
      </c>
      <c r="D107" s="172" t="s">
        <v>248</v>
      </c>
      <c r="E107" s="172" t="s">
        <v>248</v>
      </c>
      <c r="F107" s="195" t="s">
        <v>336</v>
      </c>
      <c r="G107" s="172" t="s">
        <v>248</v>
      </c>
      <c r="H107" s="195">
        <v>8</v>
      </c>
      <c r="I107" s="172" t="s">
        <v>248</v>
      </c>
      <c r="J107" s="172" t="s">
        <v>248</v>
      </c>
      <c r="K107" s="172" t="s">
        <v>311</v>
      </c>
      <c r="L107" s="172" t="s">
        <v>248</v>
      </c>
      <c r="M107" s="172" t="s">
        <v>248</v>
      </c>
      <c r="N107" s="172" t="s">
        <v>248</v>
      </c>
      <c r="O107" s="172" t="s">
        <v>248</v>
      </c>
      <c r="P107" s="172" t="s">
        <v>248</v>
      </c>
      <c r="Q107" s="172" t="s">
        <v>248</v>
      </c>
      <c r="R107" s="172" t="s">
        <v>248</v>
      </c>
      <c r="S107" s="172" t="s">
        <v>248</v>
      </c>
      <c r="T107" s="172" t="s">
        <v>248</v>
      </c>
      <c r="U107" s="172" t="s">
        <v>248</v>
      </c>
    </row>
    <row r="108" spans="1:21" ht="12.75">
      <c r="A108" s="73">
        <v>41919</v>
      </c>
      <c r="B108" s="76"/>
      <c r="C108" s="55" t="s">
        <v>20</v>
      </c>
      <c r="D108" s="172" t="s">
        <v>248</v>
      </c>
      <c r="E108" s="172" t="s">
        <v>248</v>
      </c>
      <c r="F108" s="195" t="s">
        <v>322</v>
      </c>
      <c r="G108" s="172" t="s">
        <v>248</v>
      </c>
      <c r="H108" s="195">
        <v>9</v>
      </c>
      <c r="I108" s="172" t="s">
        <v>311</v>
      </c>
      <c r="J108" s="172" t="s">
        <v>248</v>
      </c>
      <c r="K108" s="172" t="s">
        <v>311</v>
      </c>
      <c r="L108" s="172" t="s">
        <v>248</v>
      </c>
      <c r="M108" s="172" t="s">
        <v>248</v>
      </c>
      <c r="N108" s="172" t="s">
        <v>248</v>
      </c>
      <c r="O108" s="172" t="s">
        <v>248</v>
      </c>
      <c r="P108" s="172" t="s">
        <v>311</v>
      </c>
      <c r="Q108" s="172" t="s">
        <v>248</v>
      </c>
      <c r="R108" s="172" t="s">
        <v>311</v>
      </c>
      <c r="S108" s="172" t="s">
        <v>248</v>
      </c>
      <c r="T108" s="172" t="s">
        <v>248</v>
      </c>
      <c r="U108" s="172" t="s">
        <v>248</v>
      </c>
    </row>
    <row r="109" spans="1:21" ht="12.75">
      <c r="A109" s="73">
        <v>41821</v>
      </c>
      <c r="B109" s="76"/>
      <c r="C109" s="55" t="s">
        <v>21</v>
      </c>
      <c r="D109" s="172" t="s">
        <v>248</v>
      </c>
      <c r="E109" s="172" t="s">
        <v>248</v>
      </c>
      <c r="F109" s="195" t="s">
        <v>322</v>
      </c>
      <c r="G109" s="172" t="s">
        <v>248</v>
      </c>
      <c r="H109" s="195">
        <v>6</v>
      </c>
      <c r="I109" s="172" t="s">
        <v>248</v>
      </c>
      <c r="J109" s="172" t="s">
        <v>248</v>
      </c>
      <c r="K109" s="172" t="s">
        <v>248</v>
      </c>
      <c r="L109" s="172" t="s">
        <v>248</v>
      </c>
      <c r="M109" s="172" t="s">
        <v>248</v>
      </c>
      <c r="N109" s="172" t="s">
        <v>248</v>
      </c>
      <c r="O109" s="172" t="s">
        <v>248</v>
      </c>
      <c r="P109" s="172" t="s">
        <v>248</v>
      </c>
      <c r="Q109" s="172" t="s">
        <v>248</v>
      </c>
      <c r="R109" s="172" t="s">
        <v>248</v>
      </c>
      <c r="S109" s="172" t="s">
        <v>248</v>
      </c>
      <c r="T109" s="172" t="s">
        <v>248</v>
      </c>
      <c r="U109" s="172" t="s">
        <v>248</v>
      </c>
    </row>
    <row r="110" spans="1:21" ht="12.75">
      <c r="A110" s="73">
        <v>41871</v>
      </c>
      <c r="B110" s="76"/>
      <c r="C110" s="55" t="s">
        <v>186</v>
      </c>
      <c r="D110" s="134" t="s">
        <v>248</v>
      </c>
      <c r="E110" s="134" t="s">
        <v>248</v>
      </c>
      <c r="F110" s="196" t="s">
        <v>313</v>
      </c>
      <c r="G110" s="134" t="s">
        <v>248</v>
      </c>
      <c r="H110" s="195">
        <v>25</v>
      </c>
      <c r="I110" s="134" t="s">
        <v>248</v>
      </c>
      <c r="J110" s="134" t="s">
        <v>248</v>
      </c>
      <c r="K110" s="134" t="s">
        <v>248</v>
      </c>
      <c r="L110" s="134" t="s">
        <v>248</v>
      </c>
      <c r="M110" s="134" t="s">
        <v>248</v>
      </c>
      <c r="N110" s="134" t="s">
        <v>248</v>
      </c>
      <c r="O110" s="134" t="s">
        <v>248</v>
      </c>
      <c r="P110" s="134" t="s">
        <v>248</v>
      </c>
      <c r="Q110" s="134" t="s">
        <v>248</v>
      </c>
      <c r="R110" s="134" t="s">
        <v>248</v>
      </c>
      <c r="S110" s="134" t="s">
        <v>248</v>
      </c>
      <c r="T110" s="134" t="s">
        <v>248</v>
      </c>
      <c r="U110" s="134" t="s">
        <v>248</v>
      </c>
    </row>
    <row r="111" spans="1:21" ht="12.75">
      <c r="A111" s="73">
        <v>41820</v>
      </c>
      <c r="B111" s="76"/>
      <c r="C111" s="55" t="s">
        <v>35</v>
      </c>
      <c r="D111" s="134" t="s">
        <v>311</v>
      </c>
      <c r="E111" s="321" t="s">
        <v>248</v>
      </c>
      <c r="F111" s="196" t="s">
        <v>312</v>
      </c>
      <c r="G111" s="134" t="s">
        <v>248</v>
      </c>
      <c r="H111" s="195">
        <v>19</v>
      </c>
      <c r="I111" s="134" t="s">
        <v>311</v>
      </c>
      <c r="J111" s="134" t="s">
        <v>248</v>
      </c>
      <c r="K111" s="134" t="s">
        <v>311</v>
      </c>
      <c r="L111" s="134" t="s">
        <v>248</v>
      </c>
      <c r="M111" s="134" t="s">
        <v>248</v>
      </c>
      <c r="N111" s="134" t="s">
        <v>248</v>
      </c>
      <c r="O111" s="134" t="s">
        <v>248</v>
      </c>
      <c r="P111" s="134" t="s">
        <v>248</v>
      </c>
      <c r="Q111" s="134" t="s">
        <v>248</v>
      </c>
      <c r="R111" s="134" t="s">
        <v>248</v>
      </c>
      <c r="S111" s="134" t="s">
        <v>248</v>
      </c>
      <c r="T111" s="134" t="s">
        <v>248</v>
      </c>
      <c r="U111" s="134" t="s">
        <v>248</v>
      </c>
    </row>
    <row r="112" spans="1:21" ht="12.75">
      <c r="A112" s="73">
        <v>41848</v>
      </c>
      <c r="B112" s="76"/>
      <c r="C112" s="55" t="s">
        <v>188</v>
      </c>
      <c r="D112" s="134" t="s">
        <v>248</v>
      </c>
      <c r="E112" s="134" t="s">
        <v>248</v>
      </c>
      <c r="F112" s="196" t="s">
        <v>313</v>
      </c>
      <c r="G112" s="134" t="s">
        <v>248</v>
      </c>
      <c r="H112" s="195">
        <v>35</v>
      </c>
      <c r="I112" s="134" t="s">
        <v>311</v>
      </c>
      <c r="J112" s="134" t="s">
        <v>248</v>
      </c>
      <c r="K112" s="134" t="s">
        <v>248</v>
      </c>
      <c r="L112" s="134" t="s">
        <v>248</v>
      </c>
      <c r="M112" s="134" t="s">
        <v>248</v>
      </c>
      <c r="N112" s="134" t="s">
        <v>248</v>
      </c>
      <c r="O112" s="134" t="s">
        <v>248</v>
      </c>
      <c r="P112" s="134" t="s">
        <v>248</v>
      </c>
      <c r="Q112" s="134" t="s">
        <v>248</v>
      </c>
      <c r="R112" s="134" t="s">
        <v>248</v>
      </c>
      <c r="S112" s="134" t="s">
        <v>248</v>
      </c>
      <c r="T112" s="134" t="s">
        <v>248</v>
      </c>
      <c r="U112" s="134" t="s">
        <v>248</v>
      </c>
    </row>
    <row r="113" spans="1:21" ht="12.75">
      <c r="A113" s="73">
        <v>41878</v>
      </c>
      <c r="B113" s="76"/>
      <c r="C113" s="55" t="s">
        <v>189</v>
      </c>
      <c r="D113" s="134" t="s">
        <v>248</v>
      </c>
      <c r="E113" s="134" t="s">
        <v>248</v>
      </c>
      <c r="F113" s="196" t="s">
        <v>314</v>
      </c>
      <c r="G113" s="134" t="s">
        <v>248</v>
      </c>
      <c r="H113" s="195">
        <v>20</v>
      </c>
      <c r="I113" s="134" t="s">
        <v>248</v>
      </c>
      <c r="J113" s="134" t="s">
        <v>248</v>
      </c>
      <c r="K113" s="134" t="s">
        <v>311</v>
      </c>
      <c r="L113" s="134" t="s">
        <v>248</v>
      </c>
      <c r="M113" s="134" t="s">
        <v>248</v>
      </c>
      <c r="N113" s="134" t="s">
        <v>248</v>
      </c>
      <c r="O113" s="134" t="s">
        <v>248</v>
      </c>
      <c r="P113" s="134" t="s">
        <v>248</v>
      </c>
      <c r="Q113" s="134" t="s">
        <v>248</v>
      </c>
      <c r="R113" s="134" t="s">
        <v>248</v>
      </c>
      <c r="S113" s="134" t="s">
        <v>248</v>
      </c>
      <c r="T113" s="134" t="s">
        <v>248</v>
      </c>
      <c r="U113" s="134" t="s">
        <v>248</v>
      </c>
    </row>
    <row r="114" spans="1:21" ht="12.75">
      <c r="A114" s="73" t="s">
        <v>404</v>
      </c>
      <c r="B114" s="76"/>
      <c r="C114" s="55" t="s">
        <v>400</v>
      </c>
      <c r="D114" s="134" t="s">
        <v>248</v>
      </c>
      <c r="E114" s="134" t="s">
        <v>248</v>
      </c>
      <c r="F114" s="196" t="s">
        <v>322</v>
      </c>
      <c r="G114" s="134" t="s">
        <v>248</v>
      </c>
      <c r="H114" s="195">
        <v>9</v>
      </c>
      <c r="I114" s="134" t="s">
        <v>311</v>
      </c>
      <c r="J114" s="134" t="s">
        <v>248</v>
      </c>
      <c r="K114" s="134" t="s">
        <v>311</v>
      </c>
      <c r="L114" s="134" t="s">
        <v>248</v>
      </c>
      <c r="M114" s="134" t="s">
        <v>248</v>
      </c>
      <c r="N114" s="134" t="s">
        <v>248</v>
      </c>
      <c r="O114" s="134" t="s">
        <v>248</v>
      </c>
      <c r="P114" s="134" t="s">
        <v>311</v>
      </c>
      <c r="Q114" s="134" t="s">
        <v>248</v>
      </c>
      <c r="R114" s="134" t="s">
        <v>311</v>
      </c>
      <c r="S114" s="134" t="s">
        <v>248</v>
      </c>
      <c r="T114" s="134" t="s">
        <v>248</v>
      </c>
      <c r="U114" s="134" t="s">
        <v>248</v>
      </c>
    </row>
    <row r="115" spans="1:21" ht="12.75">
      <c r="A115" s="73">
        <v>41878</v>
      </c>
      <c r="B115" s="76"/>
      <c r="C115" s="55" t="s">
        <v>190</v>
      </c>
      <c r="D115" s="134" t="s">
        <v>248</v>
      </c>
      <c r="E115" s="134" t="s">
        <v>248</v>
      </c>
      <c r="F115" s="196" t="s">
        <v>336</v>
      </c>
      <c r="G115" s="134" t="s">
        <v>248</v>
      </c>
      <c r="H115" s="195">
        <v>11</v>
      </c>
      <c r="I115" s="134" t="s">
        <v>248</v>
      </c>
      <c r="J115" s="134" t="s">
        <v>248</v>
      </c>
      <c r="K115" s="134" t="s">
        <v>311</v>
      </c>
      <c r="L115" s="134" t="s">
        <v>248</v>
      </c>
      <c r="M115" s="134" t="s">
        <v>248</v>
      </c>
      <c r="N115" s="134" t="s">
        <v>248</v>
      </c>
      <c r="O115" s="134" t="s">
        <v>248</v>
      </c>
      <c r="P115" s="134" t="s">
        <v>248</v>
      </c>
      <c r="Q115" s="134" t="s">
        <v>248</v>
      </c>
      <c r="R115" s="134" t="s">
        <v>248</v>
      </c>
      <c r="S115" s="134" t="s">
        <v>248</v>
      </c>
      <c r="T115" s="134" t="s">
        <v>248</v>
      </c>
      <c r="U115" s="134" t="s">
        <v>248</v>
      </c>
    </row>
    <row r="116" spans="1:21" ht="12.75">
      <c r="A116" s="73">
        <v>41878</v>
      </c>
      <c r="B116" s="76"/>
      <c r="C116" s="55" t="s">
        <v>191</v>
      </c>
      <c r="D116" s="172" t="s">
        <v>248</v>
      </c>
      <c r="E116" s="172" t="s">
        <v>248</v>
      </c>
      <c r="F116" s="195" t="s">
        <v>314</v>
      </c>
      <c r="G116" s="172" t="s">
        <v>248</v>
      </c>
      <c r="H116" s="195">
        <v>25</v>
      </c>
      <c r="I116" s="172" t="s">
        <v>248</v>
      </c>
      <c r="J116" s="172" t="s">
        <v>248</v>
      </c>
      <c r="K116" s="172" t="s">
        <v>311</v>
      </c>
      <c r="L116" s="172" t="s">
        <v>248</v>
      </c>
      <c r="M116" s="172" t="s">
        <v>248</v>
      </c>
      <c r="N116" s="172" t="s">
        <v>248</v>
      </c>
      <c r="O116" s="172" t="s">
        <v>248</v>
      </c>
      <c r="P116" s="172" t="s">
        <v>248</v>
      </c>
      <c r="Q116" s="172" t="s">
        <v>248</v>
      </c>
      <c r="R116" s="172" t="s">
        <v>248</v>
      </c>
      <c r="S116" s="172" t="s">
        <v>248</v>
      </c>
      <c r="T116" s="172" t="s">
        <v>248</v>
      </c>
      <c r="U116" s="172" t="s">
        <v>248</v>
      </c>
    </row>
    <row r="117" spans="1:21" ht="12.75">
      <c r="A117" s="73">
        <v>41880</v>
      </c>
      <c r="B117" s="76"/>
      <c r="C117" s="55" t="s">
        <v>303</v>
      </c>
      <c r="D117" s="172" t="s">
        <v>248</v>
      </c>
      <c r="E117" s="172" t="s">
        <v>248</v>
      </c>
      <c r="F117" s="322" t="s">
        <v>409</v>
      </c>
      <c r="G117" s="319" t="s">
        <v>311</v>
      </c>
      <c r="H117" s="317">
        <v>15</v>
      </c>
      <c r="I117" s="172" t="s">
        <v>248</v>
      </c>
      <c r="J117" s="172" t="s">
        <v>248</v>
      </c>
      <c r="K117" s="134" t="s">
        <v>311</v>
      </c>
      <c r="L117" s="134" t="s">
        <v>248</v>
      </c>
      <c r="M117" s="172" t="s">
        <v>248</v>
      </c>
      <c r="N117" s="172" t="s">
        <v>248</v>
      </c>
      <c r="O117" s="172" t="s">
        <v>248</v>
      </c>
      <c r="P117" s="172" t="s">
        <v>248</v>
      </c>
      <c r="Q117" s="172" t="s">
        <v>248</v>
      </c>
      <c r="R117" s="172" t="s">
        <v>248</v>
      </c>
      <c r="S117" s="172" t="s">
        <v>248</v>
      </c>
      <c r="T117" s="172" t="s">
        <v>248</v>
      </c>
      <c r="U117" s="172" t="s">
        <v>248</v>
      </c>
    </row>
    <row r="118" spans="1:21" ht="12.75">
      <c r="A118" s="73">
        <v>41824</v>
      </c>
      <c r="B118" s="76"/>
      <c r="C118" s="55" t="s">
        <v>192</v>
      </c>
      <c r="D118" s="172" t="s">
        <v>248</v>
      </c>
      <c r="E118" s="172" t="s">
        <v>311</v>
      </c>
      <c r="F118" s="317" t="s">
        <v>313</v>
      </c>
      <c r="G118" s="319" t="s">
        <v>248</v>
      </c>
      <c r="H118" s="317">
        <v>27</v>
      </c>
      <c r="I118" s="172" t="s">
        <v>311</v>
      </c>
      <c r="J118" s="172" t="s">
        <v>311</v>
      </c>
      <c r="K118" s="172" t="s">
        <v>311</v>
      </c>
      <c r="L118" s="172" t="s">
        <v>248</v>
      </c>
      <c r="M118" s="172" t="s">
        <v>248</v>
      </c>
      <c r="N118" s="172" t="s">
        <v>248</v>
      </c>
      <c r="O118" s="172" t="s">
        <v>248</v>
      </c>
      <c r="P118" s="172" t="s">
        <v>311</v>
      </c>
      <c r="Q118" s="172" t="s">
        <v>248</v>
      </c>
      <c r="R118" s="172" t="s">
        <v>248</v>
      </c>
      <c r="S118" s="172" t="s">
        <v>248</v>
      </c>
      <c r="T118" s="172" t="s">
        <v>248</v>
      </c>
      <c r="U118" s="172" t="s">
        <v>248</v>
      </c>
    </row>
    <row r="119" spans="1:21" ht="12.75">
      <c r="A119" s="73">
        <v>41806</v>
      </c>
      <c r="B119" s="76"/>
      <c r="C119" s="55" t="s">
        <v>193</v>
      </c>
      <c r="D119" s="134" t="s">
        <v>248</v>
      </c>
      <c r="E119" s="134" t="s">
        <v>248</v>
      </c>
      <c r="F119" s="318" t="s">
        <v>312</v>
      </c>
      <c r="G119" s="323" t="s">
        <v>248</v>
      </c>
      <c r="H119" s="317">
        <v>25</v>
      </c>
      <c r="I119" s="134" t="s">
        <v>248</v>
      </c>
      <c r="J119" s="134" t="s">
        <v>248</v>
      </c>
      <c r="K119" s="134" t="s">
        <v>248</v>
      </c>
      <c r="L119" s="134" t="s">
        <v>248</v>
      </c>
      <c r="M119" s="134" t="s">
        <v>248</v>
      </c>
      <c r="N119" s="134" t="s">
        <v>248</v>
      </c>
      <c r="O119" s="134" t="s">
        <v>248</v>
      </c>
      <c r="P119" s="134" t="s">
        <v>248</v>
      </c>
      <c r="Q119" s="134" t="s">
        <v>248</v>
      </c>
      <c r="R119" s="134" t="s">
        <v>248</v>
      </c>
      <c r="S119" s="134" t="s">
        <v>248</v>
      </c>
      <c r="T119" s="134" t="s">
        <v>248</v>
      </c>
      <c r="U119" s="134" t="s">
        <v>248</v>
      </c>
    </row>
    <row r="120" spans="1:21" ht="12.75">
      <c r="A120" s="73">
        <v>41887</v>
      </c>
      <c r="B120" s="76"/>
      <c r="C120" s="55" t="s">
        <v>365</v>
      </c>
      <c r="D120" s="172" t="s">
        <v>311</v>
      </c>
      <c r="E120" s="172" t="s">
        <v>311</v>
      </c>
      <c r="F120" s="317" t="s">
        <v>313</v>
      </c>
      <c r="G120" s="319" t="s">
        <v>248</v>
      </c>
      <c r="H120" s="317" t="s">
        <v>402</v>
      </c>
      <c r="I120" s="172" t="s">
        <v>311</v>
      </c>
      <c r="J120" s="172" t="s">
        <v>311</v>
      </c>
      <c r="K120" s="172" t="s">
        <v>311</v>
      </c>
      <c r="L120" s="172" t="s">
        <v>311</v>
      </c>
      <c r="M120" s="172" t="s">
        <v>311</v>
      </c>
      <c r="N120" s="172" t="s">
        <v>311</v>
      </c>
      <c r="O120" s="172" t="s">
        <v>311</v>
      </c>
      <c r="P120" s="172" t="s">
        <v>311</v>
      </c>
      <c r="Q120" s="172" t="s">
        <v>311</v>
      </c>
      <c r="R120" s="172" t="s">
        <v>311</v>
      </c>
      <c r="S120" s="172" t="s">
        <v>248</v>
      </c>
      <c r="T120" s="172" t="s">
        <v>248</v>
      </c>
      <c r="U120" s="172" t="s">
        <v>248</v>
      </c>
    </row>
    <row r="121" spans="1:21" ht="12.75">
      <c r="A121" s="73">
        <v>41878</v>
      </c>
      <c r="B121" s="76"/>
      <c r="C121" s="55" t="s">
        <v>194</v>
      </c>
      <c r="D121" s="134" t="s">
        <v>248</v>
      </c>
      <c r="E121" s="134" t="s">
        <v>248</v>
      </c>
      <c r="F121" s="318" t="s">
        <v>336</v>
      </c>
      <c r="G121" s="323" t="s">
        <v>248</v>
      </c>
      <c r="H121" s="317">
        <v>6</v>
      </c>
      <c r="I121" s="134" t="s">
        <v>248</v>
      </c>
      <c r="J121" s="134" t="s">
        <v>248</v>
      </c>
      <c r="K121" s="134" t="s">
        <v>311</v>
      </c>
      <c r="L121" s="134" t="s">
        <v>248</v>
      </c>
      <c r="M121" s="134" t="s">
        <v>248</v>
      </c>
      <c r="N121" s="134" t="s">
        <v>248</v>
      </c>
      <c r="O121" s="134" t="s">
        <v>248</v>
      </c>
      <c r="P121" s="134" t="s">
        <v>248</v>
      </c>
      <c r="Q121" s="134" t="s">
        <v>248</v>
      </c>
      <c r="R121" s="134" t="s">
        <v>248</v>
      </c>
      <c r="S121" s="134" t="s">
        <v>248</v>
      </c>
      <c r="T121" s="134" t="s">
        <v>248</v>
      </c>
      <c r="U121" s="134" t="s">
        <v>248</v>
      </c>
    </row>
    <row r="122" spans="1:21" ht="12.75">
      <c r="A122" s="73">
        <v>41826</v>
      </c>
      <c r="B122" s="76"/>
      <c r="C122" s="55" t="s">
        <v>195</v>
      </c>
      <c r="D122" s="172" t="s">
        <v>248</v>
      </c>
      <c r="E122" s="172" t="s">
        <v>248</v>
      </c>
      <c r="F122" s="195" t="s">
        <v>337</v>
      </c>
      <c r="G122" s="172" t="s">
        <v>248</v>
      </c>
      <c r="H122" s="195">
        <v>18</v>
      </c>
      <c r="I122" s="172" t="s">
        <v>248</v>
      </c>
      <c r="J122" s="172" t="s">
        <v>248</v>
      </c>
      <c r="K122" s="172" t="s">
        <v>248</v>
      </c>
      <c r="L122" s="172" t="s">
        <v>248</v>
      </c>
      <c r="M122" s="172" t="s">
        <v>248</v>
      </c>
      <c r="N122" s="172" t="s">
        <v>248</v>
      </c>
      <c r="O122" s="172" t="s">
        <v>248</v>
      </c>
      <c r="P122" s="172" t="s">
        <v>248</v>
      </c>
      <c r="Q122" s="172" t="s">
        <v>248</v>
      </c>
      <c r="R122" s="172" t="s">
        <v>248</v>
      </c>
      <c r="S122" s="172" t="s">
        <v>248</v>
      </c>
      <c r="T122" s="172" t="s">
        <v>248</v>
      </c>
      <c r="U122" s="172" t="s">
        <v>248</v>
      </c>
    </row>
    <row r="123" spans="1:21" ht="12.75">
      <c r="A123" s="73">
        <v>41848</v>
      </c>
      <c r="B123" s="76"/>
      <c r="C123" s="55" t="s">
        <v>196</v>
      </c>
      <c r="D123" s="134" t="s">
        <v>248</v>
      </c>
      <c r="E123" s="134" t="s">
        <v>248</v>
      </c>
      <c r="F123" s="196" t="s">
        <v>313</v>
      </c>
      <c r="G123" s="134" t="s">
        <v>248</v>
      </c>
      <c r="H123" s="195">
        <v>28</v>
      </c>
      <c r="I123" s="134" t="s">
        <v>311</v>
      </c>
      <c r="J123" s="134" t="s">
        <v>248</v>
      </c>
      <c r="K123" s="134" t="s">
        <v>248</v>
      </c>
      <c r="L123" s="134" t="s">
        <v>248</v>
      </c>
      <c r="M123" s="134" t="s">
        <v>248</v>
      </c>
      <c r="N123" s="134" t="s">
        <v>248</v>
      </c>
      <c r="O123" s="134" t="s">
        <v>248</v>
      </c>
      <c r="P123" s="134" t="s">
        <v>248</v>
      </c>
      <c r="Q123" s="134" t="s">
        <v>248</v>
      </c>
      <c r="R123" s="134" t="s">
        <v>248</v>
      </c>
      <c r="S123" s="134" t="s">
        <v>248</v>
      </c>
      <c r="T123" s="134" t="s">
        <v>248</v>
      </c>
      <c r="U123" s="134" t="s">
        <v>248</v>
      </c>
    </row>
    <row r="124" spans="1:21" ht="12.75">
      <c r="A124" s="73">
        <v>41848</v>
      </c>
      <c r="B124" s="76"/>
      <c r="C124" s="55" t="s">
        <v>197</v>
      </c>
      <c r="D124" s="134" t="s">
        <v>248</v>
      </c>
      <c r="E124" s="134" t="s">
        <v>248</v>
      </c>
      <c r="F124" s="196" t="s">
        <v>313</v>
      </c>
      <c r="G124" s="134" t="s">
        <v>248</v>
      </c>
      <c r="H124" s="195">
        <v>29</v>
      </c>
      <c r="I124" s="134" t="s">
        <v>311</v>
      </c>
      <c r="J124" s="134" t="s">
        <v>248</v>
      </c>
      <c r="K124" s="134" t="s">
        <v>248</v>
      </c>
      <c r="L124" s="134" t="s">
        <v>248</v>
      </c>
      <c r="M124" s="134" t="s">
        <v>248</v>
      </c>
      <c r="N124" s="134" t="s">
        <v>248</v>
      </c>
      <c r="O124" s="134" t="s">
        <v>248</v>
      </c>
      <c r="P124" s="134" t="s">
        <v>248</v>
      </c>
      <c r="Q124" s="134" t="s">
        <v>248</v>
      </c>
      <c r="R124" s="134" t="s">
        <v>248</v>
      </c>
      <c r="S124" s="134" t="s">
        <v>248</v>
      </c>
      <c r="T124" s="134" t="s">
        <v>248</v>
      </c>
      <c r="U124" s="134" t="s">
        <v>248</v>
      </c>
    </row>
    <row r="125" spans="1:21" ht="12.75">
      <c r="A125" s="73">
        <v>41877</v>
      </c>
      <c r="B125" s="76"/>
      <c r="C125" s="55" t="s">
        <v>198</v>
      </c>
      <c r="D125" s="172" t="s">
        <v>248</v>
      </c>
      <c r="E125" s="172" t="s">
        <v>248</v>
      </c>
      <c r="F125" s="195" t="s">
        <v>313</v>
      </c>
      <c r="G125" s="172" t="s">
        <v>248</v>
      </c>
      <c r="H125" s="195">
        <v>23</v>
      </c>
      <c r="I125" s="172" t="s">
        <v>248</v>
      </c>
      <c r="J125" s="172" t="s">
        <v>248</v>
      </c>
      <c r="K125" s="172" t="s">
        <v>248</v>
      </c>
      <c r="L125" s="172" t="s">
        <v>248</v>
      </c>
      <c r="M125" s="172" t="s">
        <v>248</v>
      </c>
      <c r="N125" s="172" t="s">
        <v>248</v>
      </c>
      <c r="O125" s="172" t="s">
        <v>248</v>
      </c>
      <c r="P125" s="172" t="s">
        <v>248</v>
      </c>
      <c r="Q125" s="172" t="s">
        <v>248</v>
      </c>
      <c r="R125" s="172" t="s">
        <v>248</v>
      </c>
      <c r="S125" s="172" t="s">
        <v>248</v>
      </c>
      <c r="T125" s="172" t="s">
        <v>248</v>
      </c>
      <c r="U125" s="172" t="s">
        <v>248</v>
      </c>
    </row>
    <row r="126" spans="1:21" ht="12.75">
      <c r="A126" s="73">
        <v>41807</v>
      </c>
      <c r="B126" s="76"/>
      <c r="C126" s="55" t="s">
        <v>199</v>
      </c>
      <c r="D126" s="134" t="s">
        <v>248</v>
      </c>
      <c r="E126" s="134" t="s">
        <v>248</v>
      </c>
      <c r="F126" s="196" t="s">
        <v>337</v>
      </c>
      <c r="G126" s="134" t="s">
        <v>248</v>
      </c>
      <c r="H126" s="195">
        <v>8</v>
      </c>
      <c r="I126" s="172" t="s">
        <v>248</v>
      </c>
      <c r="J126" s="172" t="s">
        <v>248</v>
      </c>
      <c r="K126" s="172" t="s">
        <v>248</v>
      </c>
      <c r="L126" s="172" t="s">
        <v>248</v>
      </c>
      <c r="M126" s="172" t="s">
        <v>248</v>
      </c>
      <c r="N126" s="172" t="s">
        <v>248</v>
      </c>
      <c r="O126" s="172" t="s">
        <v>248</v>
      </c>
      <c r="P126" s="172" t="s">
        <v>248</v>
      </c>
      <c r="Q126" s="172" t="s">
        <v>248</v>
      </c>
      <c r="R126" s="172" t="s">
        <v>248</v>
      </c>
      <c r="S126" s="172" t="s">
        <v>248</v>
      </c>
      <c r="T126" s="172" t="s">
        <v>248</v>
      </c>
      <c r="U126" s="172" t="s">
        <v>248</v>
      </c>
    </row>
    <row r="127" spans="1:21" ht="12.75">
      <c r="A127" s="73"/>
      <c r="B127" s="76"/>
      <c r="C127" s="162"/>
      <c r="D127" s="134"/>
      <c r="E127" s="134"/>
      <c r="F127" s="196"/>
      <c r="G127" s="134"/>
      <c r="H127" s="195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</row>
    <row r="128" spans="7:21" ht="12.75">
      <c r="G128" s="172"/>
      <c r="H128" s="195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2.75">
      <c r="A129" s="73"/>
      <c r="B129" s="76"/>
      <c r="C129" s="162"/>
      <c r="D129" s="172"/>
      <c r="E129" s="172"/>
      <c r="F129" s="195"/>
      <c r="G129" s="172"/>
      <c r="H129" s="195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2.75">
      <c r="A130" s="73"/>
      <c r="B130" s="76"/>
      <c r="C130" s="162"/>
      <c r="D130" s="172"/>
      <c r="E130" s="172"/>
      <c r="F130" s="195"/>
      <c r="G130" s="172"/>
      <c r="H130" s="195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2.75">
      <c r="A131" s="73"/>
      <c r="B131" s="76"/>
      <c r="C131" s="162"/>
      <c r="D131" s="172"/>
      <c r="E131" s="172"/>
      <c r="F131" s="195"/>
      <c r="G131" s="172"/>
      <c r="H131" s="195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2.75">
      <c r="A132" s="73"/>
      <c r="B132" s="76"/>
      <c r="C132" s="162"/>
      <c r="D132" s="172"/>
      <c r="E132" s="172"/>
      <c r="F132" s="195"/>
      <c r="G132" s="172"/>
      <c r="H132" s="195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2.75">
      <c r="A133" s="73"/>
      <c r="B133" s="76"/>
      <c r="C133" s="162"/>
      <c r="D133" s="172"/>
      <c r="E133" s="172"/>
      <c r="F133" s="195"/>
      <c r="G133" s="172"/>
      <c r="H133" s="195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2.75">
      <c r="A134" s="73"/>
      <c r="B134" s="76"/>
      <c r="C134" s="162"/>
      <c r="D134" s="172"/>
      <c r="E134" s="172"/>
      <c r="F134" s="195"/>
      <c r="G134" s="172"/>
      <c r="H134" s="195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2.75">
      <c r="A135" s="73"/>
      <c r="B135" s="76"/>
      <c r="C135" s="162"/>
      <c r="D135" s="172"/>
      <c r="E135" s="172"/>
      <c r="F135" s="195"/>
      <c r="G135" s="172"/>
      <c r="H135" s="195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2.75">
      <c r="A136" s="73"/>
      <c r="B136" s="76"/>
      <c r="C136" s="163"/>
      <c r="D136" s="172"/>
      <c r="E136" s="172"/>
      <c r="F136" s="195"/>
      <c r="G136" s="172"/>
      <c r="H136" s="195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2.75">
      <c r="A137" s="73"/>
      <c r="B137" s="76"/>
      <c r="C137" s="164"/>
      <c r="D137" s="172"/>
      <c r="E137" s="172"/>
      <c r="F137" s="195"/>
      <c r="G137" s="172"/>
      <c r="H137" s="195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2.75">
      <c r="A138" s="73"/>
      <c r="B138" s="76"/>
      <c r="C138" s="162"/>
      <c r="D138" s="134"/>
      <c r="E138" s="134"/>
      <c r="F138" s="196"/>
      <c r="G138" s="134"/>
      <c r="H138" s="195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</row>
    <row r="139" spans="1:21" ht="12.75">
      <c r="A139" s="73"/>
      <c r="B139" s="76"/>
      <c r="C139" s="162"/>
      <c r="D139" s="172"/>
      <c r="E139" s="172"/>
      <c r="F139" s="195"/>
      <c r="G139" s="172"/>
      <c r="H139" s="195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2.75">
      <c r="A140" s="73"/>
      <c r="B140" s="76"/>
      <c r="C140" s="162"/>
      <c r="D140" s="172"/>
      <c r="E140" s="172"/>
      <c r="F140" s="195"/>
      <c r="G140" s="172"/>
      <c r="H140" s="195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2.75">
      <c r="A141" s="73"/>
      <c r="B141" s="76"/>
      <c r="C141" s="162"/>
      <c r="D141" s="172"/>
      <c r="E141" s="172"/>
      <c r="F141" s="195"/>
      <c r="G141" s="172"/>
      <c r="H141" s="195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2.75">
      <c r="A142" s="73"/>
      <c r="B142" s="76"/>
      <c r="C142" s="162"/>
      <c r="D142" s="172"/>
      <c r="E142" s="172"/>
      <c r="F142" s="195"/>
      <c r="G142" s="172"/>
      <c r="H142" s="195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2.75">
      <c r="A143" s="73"/>
      <c r="B143" s="76"/>
      <c r="C143" s="162"/>
      <c r="D143" s="134"/>
      <c r="E143" s="134"/>
      <c r="F143" s="196"/>
      <c r="G143" s="134"/>
      <c r="H143" s="195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</row>
    <row r="144" spans="1:21" ht="12.75">
      <c r="A144" s="73"/>
      <c r="B144" s="76"/>
      <c r="C144" s="162"/>
      <c r="D144" s="172"/>
      <c r="E144" s="172"/>
      <c r="F144" s="195"/>
      <c r="G144" s="172"/>
      <c r="H144" s="195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2.75">
      <c r="A145" s="73"/>
      <c r="B145" s="76"/>
      <c r="C145" s="162"/>
      <c r="D145" s="134"/>
      <c r="E145" s="134"/>
      <c r="F145" s="196"/>
      <c r="G145" s="173"/>
      <c r="H145" s="197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</row>
    <row r="146" spans="1:21" ht="12.75">
      <c r="A146" s="73"/>
      <c r="B146" s="76"/>
      <c r="C146" s="162"/>
      <c r="D146" s="172"/>
      <c r="E146" s="172"/>
      <c r="F146" s="195"/>
      <c r="G146" s="172"/>
      <c r="H146" s="195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2.75">
      <c r="A147" s="73"/>
      <c r="B147" s="76"/>
      <c r="C147" s="162"/>
      <c r="D147" s="172"/>
      <c r="E147" s="172"/>
      <c r="F147" s="195"/>
      <c r="G147" s="172"/>
      <c r="H147" s="195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2.75">
      <c r="A148" s="94"/>
      <c r="B148" s="77"/>
      <c r="C148" s="165"/>
      <c r="D148" s="172"/>
      <c r="E148" s="172"/>
      <c r="F148" s="195"/>
      <c r="G148" s="172"/>
      <c r="H148" s="195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3.5" thickBot="1">
      <c r="A149" s="74"/>
      <c r="B149" s="78"/>
      <c r="C149" s="166" t="s">
        <v>40</v>
      </c>
      <c r="D149" s="172"/>
      <c r="E149" s="172"/>
      <c r="F149" s="195"/>
      <c r="G149" s="172"/>
      <c r="H149" s="195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8" ht="12.75">
      <c r="A150">
        <f>COUNTA(A3:A148)</f>
        <v>124</v>
      </c>
      <c r="C150">
        <f>COUNTA(C3:C148)</f>
        <v>124</v>
      </c>
      <c r="H150" s="198">
        <f>AVERAGE(H3:H149)</f>
        <v>17.695652173913043</v>
      </c>
    </row>
    <row r="151" spans="1:6" ht="12.75">
      <c r="A151" s="330" t="s">
        <v>410</v>
      </c>
      <c r="B151" s="331"/>
      <c r="C151" s="331"/>
      <c r="D151" s="331"/>
      <c r="E151" s="331"/>
      <c r="F151" s="332"/>
    </row>
    <row r="152" ht="12.75">
      <c r="C152" t="s">
        <v>44</v>
      </c>
    </row>
    <row r="153" ht="12.75">
      <c r="C153">
        <f>C150-A150</f>
        <v>0</v>
      </c>
    </row>
    <row r="155" ht="15.75">
      <c r="A155" s="158" t="s">
        <v>92</v>
      </c>
    </row>
    <row r="156" spans="1:20" ht="12.75">
      <c r="A156" s="153">
        <v>1</v>
      </c>
      <c r="B156" s="154" t="s">
        <v>110</v>
      </c>
      <c r="C156" s="155"/>
      <c r="D156" s="155"/>
      <c r="E156" s="155"/>
      <c r="F156" s="199"/>
      <c r="G156" s="155"/>
      <c r="H156" s="199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</row>
    <row r="157" spans="1:20" ht="12.75">
      <c r="A157" s="151">
        <v>2</v>
      </c>
      <c r="B157" s="152" t="s">
        <v>111</v>
      </c>
      <c r="C157" s="144"/>
      <c r="D157" s="144"/>
      <c r="E157" s="144"/>
      <c r="F157" s="200"/>
      <c r="G157" s="144"/>
      <c r="H157" s="200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</row>
    <row r="158" spans="1:20" ht="12.75">
      <c r="A158" s="150"/>
      <c r="B158" s="150" t="s">
        <v>93</v>
      </c>
      <c r="C158" s="143"/>
      <c r="D158" s="143"/>
      <c r="E158" s="143"/>
      <c r="F158" s="201"/>
      <c r="G158" s="143"/>
      <c r="H158" s="201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</row>
    <row r="159" spans="1:20" ht="12.75">
      <c r="A159" s="150">
        <v>3</v>
      </c>
      <c r="B159" s="146" t="s">
        <v>94</v>
      </c>
      <c r="C159" s="143"/>
      <c r="D159" s="143"/>
      <c r="E159" s="143"/>
      <c r="F159" s="201"/>
      <c r="G159" s="143"/>
      <c r="H159" s="201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</row>
    <row r="160" spans="1:20" ht="12.75">
      <c r="A160" s="150"/>
      <c r="B160" s="143" t="s">
        <v>95</v>
      </c>
      <c r="C160" s="143"/>
      <c r="D160" s="143"/>
      <c r="E160" s="143"/>
      <c r="F160" s="201"/>
      <c r="G160" s="143"/>
      <c r="H160" s="201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</row>
    <row r="161" spans="1:20" ht="12.75">
      <c r="A161" s="150"/>
      <c r="B161" s="143" t="s">
        <v>96</v>
      </c>
      <c r="C161" s="143"/>
      <c r="D161" s="143"/>
      <c r="E161" s="143"/>
      <c r="F161" s="201"/>
      <c r="G161" s="143"/>
      <c r="H161" s="201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</row>
    <row r="162" spans="1:20" ht="12.75">
      <c r="A162" s="150"/>
      <c r="B162" s="143" t="s">
        <v>97</v>
      </c>
      <c r="C162" s="143"/>
      <c r="D162" s="143"/>
      <c r="E162" s="143"/>
      <c r="F162" s="201"/>
      <c r="G162" s="143"/>
      <c r="H162" s="201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</row>
    <row r="163" spans="1:20" ht="12.75">
      <c r="A163" s="150"/>
      <c r="B163" s="143" t="s">
        <v>98</v>
      </c>
      <c r="C163" s="143"/>
      <c r="D163" s="143"/>
      <c r="E163" s="143"/>
      <c r="F163" s="201"/>
      <c r="G163" s="143"/>
      <c r="H163" s="201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</row>
    <row r="164" spans="1:20" ht="12.75">
      <c r="A164" s="150">
        <v>4</v>
      </c>
      <c r="B164" s="146" t="s">
        <v>104</v>
      </c>
      <c r="C164" s="143"/>
      <c r="D164" s="143"/>
      <c r="E164" s="143"/>
      <c r="F164" s="201"/>
      <c r="G164" s="143"/>
      <c r="H164" s="201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</row>
    <row r="165" spans="1:20" ht="12.75">
      <c r="A165" s="156"/>
      <c r="B165" s="156" t="s">
        <v>99</v>
      </c>
      <c r="C165" s="145"/>
      <c r="D165" s="145"/>
      <c r="E165" s="145"/>
      <c r="F165" s="202"/>
      <c r="G165" s="145"/>
      <c r="H165" s="202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</row>
    <row r="166" spans="1:20" ht="12.75">
      <c r="A166" s="156">
        <v>5</v>
      </c>
      <c r="B166" s="145" t="s">
        <v>100</v>
      </c>
      <c r="C166" s="145"/>
      <c r="D166" s="145"/>
      <c r="E166" s="145"/>
      <c r="F166" s="202"/>
      <c r="G166" s="145"/>
      <c r="H166" s="202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</row>
    <row r="167" spans="1:20" ht="12.75">
      <c r="A167" s="156">
        <v>6</v>
      </c>
      <c r="B167" s="145" t="s">
        <v>101</v>
      </c>
      <c r="C167" s="145"/>
      <c r="D167" s="145"/>
      <c r="E167" s="145"/>
      <c r="F167" s="202"/>
      <c r="G167" s="145"/>
      <c r="H167" s="202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</row>
    <row r="168" spans="1:20" ht="12.75">
      <c r="A168" s="156"/>
      <c r="B168" s="145" t="s">
        <v>102</v>
      </c>
      <c r="C168" s="145"/>
      <c r="D168" s="145"/>
      <c r="E168" s="145"/>
      <c r="F168" s="202"/>
      <c r="G168" s="145"/>
      <c r="H168" s="202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</row>
    <row r="169" spans="1:20" ht="12.75">
      <c r="A169" s="156">
        <v>7</v>
      </c>
      <c r="B169" s="147" t="s">
        <v>107</v>
      </c>
      <c r="C169" s="145"/>
      <c r="D169" s="145"/>
      <c r="E169" s="145"/>
      <c r="F169" s="202"/>
      <c r="G169" s="145"/>
      <c r="H169" s="202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</row>
    <row r="170" spans="1:20" ht="12.75">
      <c r="A170" s="156">
        <v>8</v>
      </c>
      <c r="B170" s="147" t="s">
        <v>108</v>
      </c>
      <c r="C170" s="145"/>
      <c r="D170" s="145"/>
      <c r="E170" s="145"/>
      <c r="F170" s="202"/>
      <c r="G170" s="145"/>
      <c r="H170" s="202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</row>
    <row r="171" spans="1:20" ht="12.75">
      <c r="A171" s="157"/>
      <c r="B171" s="157" t="s">
        <v>91</v>
      </c>
      <c r="C171" s="149"/>
      <c r="D171" s="149"/>
      <c r="E171" s="149"/>
      <c r="F171" s="203"/>
      <c r="G171" s="149"/>
      <c r="H171" s="203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</row>
    <row r="172" spans="1:20" ht="12.75">
      <c r="A172" s="157">
        <v>9</v>
      </c>
      <c r="B172" s="148" t="s">
        <v>105</v>
      </c>
      <c r="C172" s="149"/>
      <c r="D172" s="149"/>
      <c r="E172" s="149"/>
      <c r="F172" s="203"/>
      <c r="G172" s="149"/>
      <c r="H172" s="203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</row>
    <row r="173" spans="1:20" ht="12.75">
      <c r="A173" s="157">
        <v>10</v>
      </c>
      <c r="B173" s="148" t="s">
        <v>106</v>
      </c>
      <c r="C173" s="149"/>
      <c r="D173" s="149"/>
      <c r="E173" s="149"/>
      <c r="F173" s="203"/>
      <c r="G173" s="149"/>
      <c r="H173" s="203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</row>
    <row r="174" spans="1:20" ht="12.75">
      <c r="A174" s="157">
        <v>11</v>
      </c>
      <c r="B174" s="148" t="s">
        <v>109</v>
      </c>
      <c r="C174" s="149"/>
      <c r="D174" s="149"/>
      <c r="E174" s="149"/>
      <c r="F174" s="203"/>
      <c r="G174" s="149"/>
      <c r="H174" s="203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</row>
    <row r="175" spans="1:20" ht="12.75">
      <c r="A175" s="157">
        <v>12</v>
      </c>
      <c r="B175" s="148" t="s">
        <v>123</v>
      </c>
      <c r="C175" s="149"/>
      <c r="D175" s="149"/>
      <c r="E175" s="149"/>
      <c r="F175" s="203"/>
      <c r="G175" s="149"/>
      <c r="H175" s="203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</row>
    <row r="176" spans="1:20" ht="12.75">
      <c r="A176" s="157">
        <v>13</v>
      </c>
      <c r="B176" s="148" t="s">
        <v>124</v>
      </c>
      <c r="C176" s="149"/>
      <c r="D176" s="149"/>
      <c r="E176" s="149"/>
      <c r="F176" s="203"/>
      <c r="G176" s="149"/>
      <c r="H176" s="203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</row>
    <row r="177" spans="1:20" ht="12.75">
      <c r="A177" s="157">
        <v>14</v>
      </c>
      <c r="B177" s="148" t="s">
        <v>125</v>
      </c>
      <c r="C177" s="149"/>
      <c r="D177" s="149"/>
      <c r="E177" s="149"/>
      <c r="F177" s="203"/>
      <c r="G177" s="149"/>
      <c r="H177" s="203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</row>
    <row r="178" spans="1:20" ht="12.75">
      <c r="A178" s="157">
        <v>15</v>
      </c>
      <c r="B178" s="148" t="s">
        <v>126</v>
      </c>
      <c r="C178" s="149"/>
      <c r="D178" s="149"/>
      <c r="E178" s="149"/>
      <c r="F178" s="203"/>
      <c r="G178" s="149"/>
      <c r="H178" s="203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</row>
    <row r="179" spans="1:20" ht="12.75">
      <c r="A179" s="157">
        <v>16</v>
      </c>
      <c r="B179" s="148" t="s">
        <v>127</v>
      </c>
      <c r="C179" s="149"/>
      <c r="D179" s="149"/>
      <c r="E179" s="149"/>
      <c r="F179" s="203"/>
      <c r="G179" s="149"/>
      <c r="H179" s="203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</row>
    <row r="180" spans="1:20" ht="12.75">
      <c r="A180" s="157">
        <v>17</v>
      </c>
      <c r="B180" s="148" t="s">
        <v>129</v>
      </c>
      <c r="C180" s="149"/>
      <c r="D180" s="149"/>
      <c r="E180" s="149"/>
      <c r="F180" s="203"/>
      <c r="G180" s="149"/>
      <c r="H180" s="203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</row>
    <row r="181" spans="1:20" ht="12.75">
      <c r="A181" s="157">
        <v>18</v>
      </c>
      <c r="B181" s="148" t="s">
        <v>128</v>
      </c>
      <c r="C181" s="149"/>
      <c r="D181" s="149"/>
      <c r="E181" s="149"/>
      <c r="F181" s="203"/>
      <c r="G181" s="149"/>
      <c r="H181" s="203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</row>
  </sheetData>
  <sheetProtection/>
  <mergeCells count="2">
    <mergeCell ref="A1:C1"/>
    <mergeCell ref="A151:F15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8.421875" style="0" customWidth="1"/>
    <col min="2" max="2" width="12.28125" style="0" bestFit="1" customWidth="1"/>
    <col min="3" max="3" width="12.421875" style="0" customWidth="1"/>
    <col min="4" max="4" width="15.57421875" style="0" bestFit="1" customWidth="1"/>
    <col min="5" max="5" width="17.421875" style="0" customWidth="1"/>
    <col min="6" max="6" width="13.57421875" style="0" customWidth="1"/>
    <col min="7" max="7" width="16.7109375" style="0" customWidth="1"/>
    <col min="8" max="8" width="14.00390625" style="0" bestFit="1" customWidth="1"/>
    <col min="9" max="9" width="14.28125" style="0" customWidth="1"/>
    <col min="10" max="11" width="12.28125" style="0" bestFit="1" customWidth="1"/>
    <col min="12" max="12" width="14.00390625" style="0" bestFit="1" customWidth="1"/>
    <col min="13" max="13" width="15.7109375" style="0" customWidth="1"/>
    <col min="14" max="14" width="13.57421875" style="0" customWidth="1"/>
    <col min="15" max="15" width="14.00390625" style="0" bestFit="1" customWidth="1"/>
    <col min="17" max="17" width="16.28125" style="0" customWidth="1"/>
    <col min="23" max="23" width="21.140625" style="0" bestFit="1" customWidth="1"/>
    <col min="24" max="24" width="18.7109375" style="0" customWidth="1"/>
    <col min="26" max="26" width="14.00390625" style="0" bestFit="1" customWidth="1"/>
  </cols>
  <sheetData>
    <row r="1" spans="1:26" s="45" customFormat="1" ht="13.5" thickBot="1">
      <c r="A1" s="327" t="s">
        <v>395</v>
      </c>
      <c r="B1" s="328"/>
      <c r="C1" s="329"/>
      <c r="D1" s="327" t="s">
        <v>47</v>
      </c>
      <c r="E1" s="328"/>
      <c r="F1" s="328"/>
      <c r="G1" s="328"/>
      <c r="H1" s="328"/>
      <c r="I1" s="328"/>
      <c r="J1" s="328"/>
      <c r="K1" s="328"/>
      <c r="L1" s="328"/>
      <c r="M1" s="329"/>
      <c r="N1" s="327" t="s">
        <v>50</v>
      </c>
      <c r="O1" s="328"/>
      <c r="P1" s="328"/>
      <c r="Q1" s="328"/>
      <c r="R1" s="328"/>
      <c r="S1" s="328"/>
      <c r="T1" s="328"/>
      <c r="U1" s="328"/>
      <c r="V1" s="328"/>
      <c r="W1" s="116" t="s">
        <v>75</v>
      </c>
      <c r="X1" s="101"/>
      <c r="Y1" s="121"/>
      <c r="Z1" s="122"/>
    </row>
    <row r="2" spans="1:30" s="45" customFormat="1" ht="63.75">
      <c r="A2" s="109" t="s">
        <v>397</v>
      </c>
      <c r="B2" s="110"/>
      <c r="C2" s="111"/>
      <c r="D2" s="103" t="s">
        <v>62</v>
      </c>
      <c r="E2" s="104" t="s">
        <v>396</v>
      </c>
      <c r="F2" s="104" t="s">
        <v>45</v>
      </c>
      <c r="G2" s="104" t="s">
        <v>63</v>
      </c>
      <c r="H2" s="104" t="s">
        <v>64</v>
      </c>
      <c r="I2" s="104" t="s">
        <v>65</v>
      </c>
      <c r="J2" s="104" t="s">
        <v>66</v>
      </c>
      <c r="K2" s="104" t="s">
        <v>67</v>
      </c>
      <c r="L2" s="104" t="s">
        <v>68</v>
      </c>
      <c r="M2" s="105" t="s">
        <v>46</v>
      </c>
      <c r="N2" s="113" t="s">
        <v>69</v>
      </c>
      <c r="O2" s="114" t="s">
        <v>70</v>
      </c>
      <c r="P2" s="114" t="s">
        <v>71</v>
      </c>
      <c r="Q2" s="114" t="s">
        <v>72</v>
      </c>
      <c r="R2" s="114" t="s">
        <v>48</v>
      </c>
      <c r="S2" s="114" t="s">
        <v>65</v>
      </c>
      <c r="T2" s="114" t="s">
        <v>73</v>
      </c>
      <c r="U2" s="114" t="s">
        <v>74</v>
      </c>
      <c r="V2" s="115" t="s">
        <v>49</v>
      </c>
      <c r="W2" s="117" t="s">
        <v>76</v>
      </c>
      <c r="X2" s="118" t="s">
        <v>77</v>
      </c>
      <c r="Y2" s="119" t="s">
        <v>83</v>
      </c>
      <c r="Z2" s="120" t="s">
        <v>40</v>
      </c>
      <c r="AD2" s="1"/>
    </row>
    <row r="3" spans="1:26" ht="13.5" thickBot="1">
      <c r="A3" s="112" t="s">
        <v>78</v>
      </c>
      <c r="B3" s="107"/>
      <c r="C3" s="108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06"/>
      <c r="Z3" s="123"/>
    </row>
    <row r="4" ht="12.75">
      <c r="Z4" s="82"/>
    </row>
    <row r="7" ht="12.75">
      <c r="A7" s="82"/>
    </row>
    <row r="8" ht="13.5" thickBot="1"/>
    <row r="9" spans="6:8" ht="12.75">
      <c r="F9" s="85" t="s">
        <v>53</v>
      </c>
      <c r="G9" s="86"/>
      <c r="H9" s="91"/>
    </row>
    <row r="10" spans="6:8" ht="12.75">
      <c r="F10" s="87" t="s">
        <v>54</v>
      </c>
      <c r="G10" s="88"/>
      <c r="H10" s="92"/>
    </row>
    <row r="11" spans="1:8" ht="12.75">
      <c r="A11" s="83"/>
      <c r="F11" s="87" t="s">
        <v>55</v>
      </c>
      <c r="G11" s="88"/>
      <c r="H11" s="92"/>
    </row>
    <row r="12" spans="6:8" ht="12.75">
      <c r="F12" s="87" t="s">
        <v>56</v>
      </c>
      <c r="G12" s="88"/>
      <c r="H12" s="92"/>
    </row>
    <row r="13" spans="6:8" ht="12.75">
      <c r="F13" s="87" t="s">
        <v>57</v>
      </c>
      <c r="G13" s="88"/>
      <c r="H13" s="92"/>
    </row>
    <row r="14" spans="6:8" ht="12.75">
      <c r="F14" s="87" t="s">
        <v>58</v>
      </c>
      <c r="G14" s="88"/>
      <c r="H14" s="92"/>
    </row>
    <row r="15" spans="6:8" ht="12.75">
      <c r="F15" s="87" t="s">
        <v>59</v>
      </c>
      <c r="G15" s="88"/>
      <c r="H15" s="92"/>
    </row>
    <row r="16" spans="6:8" ht="13.5" thickBot="1">
      <c r="F16" s="89"/>
      <c r="G16" s="90"/>
      <c r="H16" s="93">
        <f>SUM(H9:H15)</f>
        <v>0</v>
      </c>
    </row>
    <row r="19" spans="5:8" ht="12.75">
      <c r="E19" s="2" t="s">
        <v>122</v>
      </c>
      <c r="F19" s="177" t="s">
        <v>121</v>
      </c>
      <c r="G19" s="178"/>
      <c r="H19" s="179">
        <f>COUNTIF('IDB Annual Report 13-14'!M3:M152,"&gt;=6500000")</f>
        <v>0</v>
      </c>
    </row>
    <row r="20" spans="6:8" ht="12.75">
      <c r="F20" s="180" t="s">
        <v>61</v>
      </c>
      <c r="G20" s="181"/>
      <c r="H20" s="182">
        <f>COUNTIF('IDB Annual Report 13-14'!M3:M152,"&gt;=1000000")</f>
        <v>20</v>
      </c>
    </row>
    <row r="23" spans="6:8" ht="12.75">
      <c r="F23" s="172" t="s">
        <v>113</v>
      </c>
      <c r="G23" s="172"/>
      <c r="H23" s="175">
        <f>COUNTIF('IDB Annual Report 13-14'!M3:M152,"&gt;=200,000")</f>
        <v>57</v>
      </c>
    </row>
    <row r="24" spans="6:8" ht="12.75">
      <c r="F24" s="172" t="s">
        <v>114</v>
      </c>
      <c r="G24" s="172"/>
      <c r="H24" s="175">
        <f>COUNTIF('IDB Annual Report 13-14'!M3:M152,"&lt;=200,000")</f>
        <v>93</v>
      </c>
    </row>
    <row r="25" spans="6:8" ht="12.75">
      <c r="F25" s="176" t="s">
        <v>115</v>
      </c>
      <c r="G25" s="176"/>
      <c r="H25" s="175">
        <f>COUNTIF('IDB Annual Report 13-14'!M3:M152,"&lt;=50,000")</f>
        <v>63</v>
      </c>
    </row>
    <row r="26" spans="6:8" ht="12.75">
      <c r="F26" s="176" t="s">
        <v>116</v>
      </c>
      <c r="G26" s="176"/>
      <c r="H26" s="175">
        <f>COUNTIF('IDB Annual Report 13-14'!M3:M152,"&lt;=40,000")</f>
        <v>59</v>
      </c>
    </row>
    <row r="27" spans="6:8" ht="12.75">
      <c r="F27" s="176" t="s">
        <v>117</v>
      </c>
      <c r="G27" s="176"/>
      <c r="H27" s="175">
        <f>COUNTIF('IDB Annual Report 13-14'!M3:M152,"&lt;=30,000")</f>
        <v>52</v>
      </c>
    </row>
    <row r="28" spans="6:8" ht="12.75">
      <c r="F28" s="176" t="s">
        <v>118</v>
      </c>
      <c r="G28" s="176"/>
      <c r="H28" s="175">
        <f>COUNTIF('IDB Annual Report 13-14'!M3:M152,"&lt;=25,000")</f>
        <v>46</v>
      </c>
    </row>
    <row r="29" spans="6:8" ht="12.75">
      <c r="F29" s="176" t="s">
        <v>119</v>
      </c>
      <c r="G29" s="176"/>
      <c r="H29" s="175">
        <f>COUNTIF('IDB Annual Report 13-14'!M3:M152,"&lt;=20,000")</f>
        <v>42</v>
      </c>
    </row>
    <row r="30" spans="6:8" ht="12.75">
      <c r="F30" s="176" t="s">
        <v>120</v>
      </c>
      <c r="G30" s="176"/>
      <c r="H30" s="175">
        <f>COUNTIF('IDB Annual Report 13-14'!M3:M152,"&lt;=10,000")</f>
        <v>28</v>
      </c>
    </row>
  </sheetData>
  <sheetProtection/>
  <mergeCells count="3">
    <mergeCell ref="A1:C1"/>
    <mergeCell ref="D1:M1"/>
    <mergeCell ref="N1:V1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Panteney, Michael (FM)</dc:creator>
  <cp:keywords/>
  <dc:description/>
  <cp:lastModifiedBy>m301018</cp:lastModifiedBy>
  <cp:lastPrinted>2008-04-17T09:19:45Z</cp:lastPrinted>
  <dcterms:created xsi:type="dcterms:W3CDTF">2005-06-23T13:08:25Z</dcterms:created>
  <dcterms:modified xsi:type="dcterms:W3CDTF">2016-06-16T14:24:12Z</dcterms:modified>
  <cp:category/>
  <cp:version/>
  <cp:contentType/>
  <cp:contentStatus/>
</cp:coreProperties>
</file>